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45" yWindow="570" windowWidth="12075" windowHeight="6975" tabRatio="708"/>
  </bookViews>
  <sheets>
    <sheet name="Public Metrics" sheetId="1" r:id="rId1"/>
    <sheet name="Public Metrics (old)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mp98" localSheetId="0">#REF!</definedName>
    <definedName name="_amp98">#REF!</definedName>
    <definedName name="_amp99" localSheetId="0">#REF!</definedName>
    <definedName name="_amp99">#REF!</definedName>
    <definedName name="_axe98" localSheetId="0">#REF!</definedName>
    <definedName name="_axe98">#REF!</definedName>
    <definedName name="_axe99" localSheetId="0">#REF!</definedName>
    <definedName name="_axe99">#REF!</definedName>
    <definedName name="_bei98" localSheetId="0">#REF!</definedName>
    <definedName name="_bei98">#REF!</definedName>
    <definedName name="_bei99" localSheetId="0">#REF!</definedName>
    <definedName name="_bei99">#REF!</definedName>
    <definedName name="_bwc98" localSheetId="0">#REF!</definedName>
    <definedName name="_bwc98">#REF!</definedName>
    <definedName name="_bwc99" localSheetId="0">#REF!</definedName>
    <definedName name="_bwc99">#REF!</definedName>
    <definedName name="_cdt98" localSheetId="0">#REF!</definedName>
    <definedName name="_cdt98">#REF!</definedName>
    <definedName name="_cdt99" localSheetId="0">#REF!</definedName>
    <definedName name="_cdt99">#REF!</definedName>
    <definedName name="_eps01">[1]IS!$BJ$46</definedName>
    <definedName name="_eps95">[1]IS!$AJ$46</definedName>
    <definedName name="_eps96">[1]IS!$AO$46</definedName>
    <definedName name="_eps97">[1]IS!$AT$46</definedName>
    <definedName name="_eps98">[1]IS!$AY$46</definedName>
    <definedName name="_eps99">[1]IS!$BD$46</definedName>
    <definedName name="_fcc97" localSheetId="0">#REF!</definedName>
    <definedName name="_fcc97">#REF!</definedName>
    <definedName name="_fcc98" localSheetId="0">#REF!</definedName>
    <definedName name="_fcc98">#REF!</definedName>
    <definedName name="_fcc99" localSheetId="0">#REF!</definedName>
    <definedName name="_fcc99">#REF!</definedName>
    <definedName name="_glw98" localSheetId="0">#REF!</definedName>
    <definedName name="_glw98">#REF!</definedName>
    <definedName name="_glw99" localSheetId="0">#REF!</definedName>
    <definedName name="_glw99">#REF!</definedName>
    <definedName name="_grm97" localSheetId="0">#REF!</definedName>
    <definedName name="_grm97">#REF!</definedName>
    <definedName name="_grm98">[1]IS!$AY$11</definedName>
    <definedName name="_grm99">[1]IS!$BD$11</definedName>
    <definedName name="_net96">[1]IS!$AO$38</definedName>
    <definedName name="_net97">[1]IS!$AT$38</definedName>
    <definedName name="_net98">[1]IS!$AY$38</definedName>
    <definedName name="_net99">[1]IS!$BD$38</definedName>
    <definedName name="_NIA92" localSheetId="0">[2]NTINC!$J$31</definedName>
    <definedName name="_NIA92">[2]NTINC!$J$31</definedName>
    <definedName name="_NIA93" localSheetId="0">[2]NTINC!$T$31</definedName>
    <definedName name="_NIA93">[2]NTINC!$T$31</definedName>
    <definedName name="_NIA94" localSheetId="0">[2]NTINC!$AD$31</definedName>
    <definedName name="_NIA94">[2]NTINC!$AD$31</definedName>
    <definedName name="_opm97" localSheetId="0">#REF!</definedName>
    <definedName name="_opm97">#REF!</definedName>
    <definedName name="_opm98">[1]IS!$AY$20</definedName>
    <definedName name="_opm99">[1]IS!$BD$20</definedName>
    <definedName name="_rev97" localSheetId="0">#REF!</definedName>
    <definedName name="_rev97">#REF!</definedName>
    <definedName name="_rev98" localSheetId="0">#REF!</definedName>
    <definedName name="_rev98">#REF!</definedName>
    <definedName name="_rev99" localSheetId="0">#REF!</definedName>
    <definedName name="_rev99">#REF!</definedName>
    <definedName name="_spx96" localSheetId="0">#REF!</definedName>
    <definedName name="_spx96">#REF!</definedName>
    <definedName name="_tax96">[1]IS!$AO$30</definedName>
    <definedName name="_tax97">[1]IS!$AT$30</definedName>
    <definedName name="_tax98">[1]IS!$AY$30</definedName>
    <definedName name="_tax99">[1]IS!$BD$30</definedName>
    <definedName name="a" localSheetId="0">'[3]M&amp;A'!#REF!</definedName>
    <definedName name="a">'[3]M&amp;A'!#REF!</definedName>
    <definedName name="aaa" localSheetId="0">'[3]M&amp;A'!#REF!</definedName>
    <definedName name="aaa">'[3]M&amp;A'!#REF!</definedName>
    <definedName name="account" localSheetId="0">[4]acerno!#REF!</definedName>
    <definedName name="account">[4]acerno!#REF!</definedName>
    <definedName name="Ad_Rate__Cost_per_millions___CPM__Assumptions" localSheetId="0">#REF!</definedName>
    <definedName name="Ad_Rate__Cost_per_millions___CPM__Assumptions">#REF!</definedName>
    <definedName name="adctavg" localSheetId="0">#REF!</definedName>
    <definedName name="adctavg">#REF!</definedName>
    <definedName name="adctavgffq" localSheetId="0">#REF!</definedName>
    <definedName name="adctavgffq">#REF!</definedName>
    <definedName name="adctchg" localSheetId="0">#REF!</definedName>
    <definedName name="adctchg">#REF!</definedName>
    <definedName name="adctcurr" localSheetId="0">#REF!</definedName>
    <definedName name="adctcurr">#REF!</definedName>
    <definedName name="adctcurrffq" localSheetId="0">#REF!</definedName>
    <definedName name="adctcurrffq">#REF!</definedName>
    <definedName name="adctpegrelavg" localSheetId="0">#REF!</definedName>
    <definedName name="adctpegrelavg">#REF!</definedName>
    <definedName name="adctpegrelcurr" localSheetId="0">#REF!</definedName>
    <definedName name="adctpegrelcurr">#REF!</definedName>
    <definedName name="adctpegrowthavg" localSheetId="0">#REF!</definedName>
    <definedName name="adctpegrowthavg">#REF!</definedName>
    <definedName name="adctpegrowthcurr" localSheetId="0">#REF!</definedName>
    <definedName name="adctpegrowthcurr">#REF!</definedName>
    <definedName name="adctshares" localSheetId="0">#REF!</definedName>
    <definedName name="adctshares">#REF!</definedName>
    <definedName name="adtnavg" localSheetId="0">#REF!</definedName>
    <definedName name="adtnavg">#REF!</definedName>
    <definedName name="adtnchg" localSheetId="0">#REF!</definedName>
    <definedName name="adtnchg">#REF!</definedName>
    <definedName name="adtncurr" localSheetId="0">#REF!</definedName>
    <definedName name="adtncurr">#REF!</definedName>
    <definedName name="adtnfy1cons" localSheetId="0">#REF!</definedName>
    <definedName name="adtnfy1cons">#REF!</definedName>
    <definedName name="adtnfy2cons" localSheetId="0">#REF!</definedName>
    <definedName name="adtnfy2cons">#REF!</definedName>
    <definedName name="adtnhi" localSheetId="0">#REF!</definedName>
    <definedName name="adtnhi">#REF!</definedName>
    <definedName name="adtnlow" localSheetId="0">#REF!</definedName>
    <definedName name="adtnlow">#REF!</definedName>
    <definedName name="adtnpegrowthavg" localSheetId="0">#REF!</definedName>
    <definedName name="adtnpegrowthavg">#REF!</definedName>
    <definedName name="adtnpegrowthcurr" localSheetId="0">#REF!</definedName>
    <definedName name="adtnpegrowthcurr">#REF!</definedName>
    <definedName name="adtnpegrowthhi" localSheetId="0">#REF!</definedName>
    <definedName name="adtnpegrowthhi">#REF!</definedName>
    <definedName name="adtnpegrowthlow" localSheetId="0">#REF!</definedName>
    <definedName name="adtnpegrowthlow">#REF!</definedName>
    <definedName name="adtnprice" localSheetId="0">#REF!</definedName>
    <definedName name="adtnprice">#REF!</definedName>
    <definedName name="adtnshares" localSheetId="0">#REF!</definedName>
    <definedName name="adtnshares">#REF!</definedName>
    <definedName name="adtnttmavg" localSheetId="0">#REF!</definedName>
    <definedName name="adtnttmavg">#REF!</definedName>
    <definedName name="adtnttmcurr" localSheetId="0">#REF!</definedName>
    <definedName name="adtnttmcurr">#REF!</definedName>
    <definedName name="adtnttmhi" localSheetId="0">#REF!</definedName>
    <definedName name="adtnttmhi">#REF!</definedName>
    <definedName name="adtnttmlow" localSheetId="0">#REF!</definedName>
    <definedName name="adtnttmlow">#REF!</definedName>
    <definedName name="adtnttmrelavg" localSheetId="0">#REF!</definedName>
    <definedName name="adtnttmrelavg">#REF!</definedName>
    <definedName name="adtnttmrelcurr" localSheetId="0">#REF!</definedName>
    <definedName name="adtnttmrelcurr">#REF!</definedName>
    <definedName name="adtnttmrelhi" localSheetId="0">#REF!</definedName>
    <definedName name="adtnttmrelhi">#REF!</definedName>
    <definedName name="adtnttmrellow" localSheetId="0">#REF!</definedName>
    <definedName name="adtnttmrellow">#REF!</definedName>
    <definedName name="afciavg" localSheetId="0">#REF!</definedName>
    <definedName name="afciavg">#REF!</definedName>
    <definedName name="afciavgffq" localSheetId="0">#REF!</definedName>
    <definedName name="afciavgffq">#REF!</definedName>
    <definedName name="afcichg" localSheetId="0">#REF!</definedName>
    <definedName name="afcichg">#REF!</definedName>
    <definedName name="afcicurr" localSheetId="0">#REF!</definedName>
    <definedName name="afcicurr">#REF!</definedName>
    <definedName name="afcicurrffq" localSheetId="0">#REF!</definedName>
    <definedName name="afcicurrffq">#REF!</definedName>
    <definedName name="afcipegrelavg" localSheetId="0">#REF!</definedName>
    <definedName name="afcipegrelavg">#REF!</definedName>
    <definedName name="afcipegrelcurr" localSheetId="0">#REF!</definedName>
    <definedName name="afcipegrelcurr">#REF!</definedName>
    <definedName name="afcipegrowthavg" localSheetId="0">#REF!</definedName>
    <definedName name="afcipegrowthavg">#REF!</definedName>
    <definedName name="afcipegrowthcurr" localSheetId="0">#REF!</definedName>
    <definedName name="afcipegrowthcurr">#REF!</definedName>
    <definedName name="afcishares" localSheetId="0">#REF!</definedName>
    <definedName name="afcishares">#REF!</definedName>
    <definedName name="alaavg" localSheetId="0">#REF!</definedName>
    <definedName name="alaavg">#REF!</definedName>
    <definedName name="alaavgffq" localSheetId="0">#REF!</definedName>
    <definedName name="alaavgffq">#REF!</definedName>
    <definedName name="alachg" localSheetId="0">#REF!</definedName>
    <definedName name="alachg">#REF!</definedName>
    <definedName name="alacurr" localSheetId="0">#REF!</definedName>
    <definedName name="alacurr">#REF!</definedName>
    <definedName name="alacurrffq" localSheetId="0">#REF!</definedName>
    <definedName name="alacurrffq">#REF!</definedName>
    <definedName name="alapegrelavg" localSheetId="0">#REF!</definedName>
    <definedName name="alapegrelavg">#REF!</definedName>
    <definedName name="alapegrelcurr" localSheetId="0">#REF!</definedName>
    <definedName name="alapegrelcurr">#REF!</definedName>
    <definedName name="alapegrowthavg" localSheetId="0">#REF!</definedName>
    <definedName name="alapegrowthavg">#REF!</definedName>
    <definedName name="alapegrowthcurr" localSheetId="0">#REF!</definedName>
    <definedName name="alapegrowthcurr">#REF!</definedName>
    <definedName name="ampavg" localSheetId="0">#REF!</definedName>
    <definedName name="ampavg">#REF!</definedName>
    <definedName name="ampchg" localSheetId="0">#REF!</definedName>
    <definedName name="ampchg">#REF!</definedName>
    <definedName name="ampcrpe" localSheetId="0">#REF!</definedName>
    <definedName name="ampcrpe">#REF!</definedName>
    <definedName name="ampcurr" localSheetId="0">#REF!</definedName>
    <definedName name="ampcurr">#REF!</definedName>
    <definedName name="ampdate" localSheetId="0">#REF!</definedName>
    <definedName name="ampdate">#REF!</definedName>
    <definedName name="ampdown" localSheetId="0">#REF!</definedName>
    <definedName name="ampdown">#REF!</definedName>
    <definedName name="ampdownsup" localSheetId="0">#REF!</definedName>
    <definedName name="ampdownsup">#REF!</definedName>
    <definedName name="ampevebitda" localSheetId="0">#REF!</definedName>
    <definedName name="ampevebitda">#REF!</definedName>
    <definedName name="ampfy1cons" localSheetId="0">#REF!</definedName>
    <definedName name="ampfy1cons">#REF!</definedName>
    <definedName name="ampfy2cons" localSheetId="0">#REF!</definedName>
    <definedName name="ampfy2cons">#REF!</definedName>
    <definedName name="amphi" localSheetId="0">#REF!</definedName>
    <definedName name="amphi">#REF!</definedName>
    <definedName name="amphilo" localSheetId="0">#REF!</definedName>
    <definedName name="amphilo">#REF!</definedName>
    <definedName name="amplo" localSheetId="0">#REF!</definedName>
    <definedName name="amplo">#REF!</definedName>
    <definedName name="ampmktcap" localSheetId="0">#REF!</definedName>
    <definedName name="ampmktcap">#REF!</definedName>
    <definedName name="amppegrowthavg" localSheetId="0">#REF!</definedName>
    <definedName name="amppegrowthavg">#REF!</definedName>
    <definedName name="amppegrowthcurr" localSheetId="0">#REF!</definedName>
    <definedName name="amppegrowthcurr">#REF!</definedName>
    <definedName name="amppegrowthmax" localSheetId="0">#REF!</definedName>
    <definedName name="amppegrowthmax">#REF!</definedName>
    <definedName name="amppegrowthmin" localSheetId="0">#REF!</definedName>
    <definedName name="amppegrowthmin">#REF!</definedName>
    <definedName name="ampperelavg" localSheetId="0">#REF!</definedName>
    <definedName name="ampperelavg">#REF!</definedName>
    <definedName name="ampperelcurr" localSheetId="0">#REF!</definedName>
    <definedName name="ampperelcurr">#REF!</definedName>
    <definedName name="ampprice" localSheetId="0">#REF!</definedName>
    <definedName name="ampprice">#REF!</definedName>
    <definedName name="ampqv" localSheetId="0">#REF!</definedName>
    <definedName name="ampqv">#REF!</definedName>
    <definedName name="amprating" localSheetId="0">#REF!</definedName>
    <definedName name="amprating">#REF!</definedName>
    <definedName name="amprpe" localSheetId="0">#REF!</definedName>
    <definedName name="amprpe">#REF!</definedName>
    <definedName name="ampshares" localSheetId="0">#REF!</definedName>
    <definedName name="ampshares">#REF!</definedName>
    <definedName name="amptech" localSheetId="0">#REF!</definedName>
    <definedName name="amptech">#REF!</definedName>
    <definedName name="amptprice" localSheetId="0">#REF!</definedName>
    <definedName name="amptprice">#REF!</definedName>
    <definedName name="ampttmavg" localSheetId="0">#REF!</definedName>
    <definedName name="ampttmavg">#REF!</definedName>
    <definedName name="ampttmcurr" localSheetId="0">#REF!</definedName>
    <definedName name="ampttmcurr">#REF!</definedName>
    <definedName name="ampttmhi" localSheetId="0">#REF!</definedName>
    <definedName name="ampttmhi">#REF!</definedName>
    <definedName name="ampttmlo" localSheetId="0">#REF!</definedName>
    <definedName name="ampttmlo">#REF!</definedName>
    <definedName name="ampttmrelavg" localSheetId="0">#REF!</definedName>
    <definedName name="ampttmrelavg">#REF!</definedName>
    <definedName name="ampttmrelcurr" localSheetId="0">#REF!</definedName>
    <definedName name="ampttmrelcurr">#REF!</definedName>
    <definedName name="ampttmrelhi" localSheetId="0">#REF!</definedName>
    <definedName name="ampttmrelhi">#REF!</definedName>
    <definedName name="ampttmrello" localSheetId="0">#REF!</definedName>
    <definedName name="ampttmrello">#REF!</definedName>
    <definedName name="ampup" localSheetId="0">#REF!</definedName>
    <definedName name="ampup">#REF!</definedName>
    <definedName name="ampupsup" localSheetId="0">#REF!</definedName>
    <definedName name="ampupsup">#REF!</definedName>
    <definedName name="ampvol" localSheetId="0">#REF!</definedName>
    <definedName name="ampvol">#REF!</definedName>
    <definedName name="ampyield" localSheetId="0">#REF!</definedName>
    <definedName name="ampyield">#REF!</definedName>
    <definedName name="and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nd" hidden="1">{"fax (BS)",#N/A,FALSE,"BS";"fax (CF)",#N/A,FALSE,"CF";"fax (seg)",#N/A,FALSE,"Seg";"fax (telecomm)",#N/A,FALSE,"telecomm";"fax (infodisplay)",#N/A,FALSE,"infodisplay";"fax (am)",#N/A,FALSE,"AM";"fax (is)",#N/A,FALSE,"IS"}</definedName>
    <definedName name="anicavg" localSheetId="0">#REF!</definedName>
    <definedName name="anicavg">#REF!</definedName>
    <definedName name="anicchg" localSheetId="0">#REF!</definedName>
    <definedName name="anicchg">#REF!</definedName>
    <definedName name="aniccrpe" localSheetId="0">#REF!</definedName>
    <definedName name="aniccrpe">#REF!</definedName>
    <definedName name="aniccurr" localSheetId="0">#REF!</definedName>
    <definedName name="aniccurr">#REF!</definedName>
    <definedName name="anicdate" localSheetId="0">#REF!</definedName>
    <definedName name="anicdate">#REF!</definedName>
    <definedName name="anicdown" localSheetId="0">#REF!</definedName>
    <definedName name="anicdown">#REF!</definedName>
    <definedName name="anicdownsup" localSheetId="0">#REF!</definedName>
    <definedName name="anicdownsup">#REF!</definedName>
    <definedName name="aniceps98" localSheetId="0">#REF!</definedName>
    <definedName name="aniceps98">#REF!</definedName>
    <definedName name="aniceps99" localSheetId="0">#REF!</definedName>
    <definedName name="aniceps99">#REF!</definedName>
    <definedName name="anicfy1cons" localSheetId="0">#REF!</definedName>
    <definedName name="anicfy1cons">#REF!</definedName>
    <definedName name="anicfy2cons" localSheetId="0">#REF!</definedName>
    <definedName name="anicfy2cons">#REF!</definedName>
    <definedName name="anichi" localSheetId="0">#REF!</definedName>
    <definedName name="anichi">#REF!</definedName>
    <definedName name="anichilo" localSheetId="0">#REF!</definedName>
    <definedName name="anichilo">#REF!</definedName>
    <definedName name="aniclow" localSheetId="0">#REF!</definedName>
    <definedName name="aniclow">#REF!</definedName>
    <definedName name="anicmktcap" localSheetId="0">#REF!</definedName>
    <definedName name="anicmktcap">#REF!</definedName>
    <definedName name="anicpegrowth" localSheetId="0">#REF!</definedName>
    <definedName name="anicpegrowth">#REF!</definedName>
    <definedName name="anicpegrowthavg" localSheetId="0">#REF!</definedName>
    <definedName name="anicpegrowthavg">#REF!</definedName>
    <definedName name="anicpegrowthcurr" localSheetId="0">#REF!</definedName>
    <definedName name="anicpegrowthcurr">#REF!</definedName>
    <definedName name="anicpegrowthhi" localSheetId="0">#REF!</definedName>
    <definedName name="anicpegrowthhi">#REF!</definedName>
    <definedName name="anicpegrowthlow" localSheetId="0">#REF!</definedName>
    <definedName name="anicpegrowthlow">#REF!</definedName>
    <definedName name="anicprice" localSheetId="0">#REF!</definedName>
    <definedName name="anicprice">#REF!</definedName>
    <definedName name="anicrpe" localSheetId="0">#REF!</definedName>
    <definedName name="anicrpe">#REF!</definedName>
    <definedName name="anicshares" localSheetId="0">#REF!</definedName>
    <definedName name="anicshares">#REF!</definedName>
    <definedName name="anictprice" localSheetId="0">#REF!</definedName>
    <definedName name="anictprice">#REF!</definedName>
    <definedName name="anicttmavg" localSheetId="0">#REF!</definedName>
    <definedName name="anicttmavg">#REF!</definedName>
    <definedName name="anicttmcurr" localSheetId="0">#REF!</definedName>
    <definedName name="anicttmcurr">#REF!</definedName>
    <definedName name="anicttmhi" localSheetId="0">#REF!</definedName>
    <definedName name="anicttmhi">#REF!</definedName>
    <definedName name="anicttmlow" localSheetId="0">#REF!</definedName>
    <definedName name="anicttmlow">#REF!</definedName>
    <definedName name="anicttmrelavg" localSheetId="0">#REF!</definedName>
    <definedName name="anicttmrelavg">#REF!</definedName>
    <definedName name="anicttmrelcurr" localSheetId="0">#REF!</definedName>
    <definedName name="anicttmrelcurr">#REF!</definedName>
    <definedName name="anicttmrelhi" localSheetId="0">#REF!</definedName>
    <definedName name="anicttmrelhi">#REF!</definedName>
    <definedName name="anicttmrellow" localSheetId="0">#REF!</definedName>
    <definedName name="anicttmrellow">#REF!</definedName>
    <definedName name="anicup" localSheetId="0">#REF!</definedName>
    <definedName name="anicup">#REF!</definedName>
    <definedName name="anicupsup" localSheetId="0">#REF!</definedName>
    <definedName name="anicupsup">#REF!</definedName>
    <definedName name="anicvol" localSheetId="0">#REF!</definedName>
    <definedName name="anicvol">#REF!</definedName>
    <definedName name="anicyield" localSheetId="0">#REF!</definedName>
    <definedName name="anicyield">#REF!</definedName>
    <definedName name="antcavg" localSheetId="0">#REF!</definedName>
    <definedName name="antcavg">#REF!</definedName>
    <definedName name="antcavgffq" localSheetId="0">#REF!</definedName>
    <definedName name="antcavgffq">#REF!</definedName>
    <definedName name="antcchg" localSheetId="0">#REF!</definedName>
    <definedName name="antcchg">#REF!</definedName>
    <definedName name="antccurr" localSheetId="0">#REF!</definedName>
    <definedName name="antccurr">#REF!</definedName>
    <definedName name="antccurrffq" localSheetId="0">#REF!</definedName>
    <definedName name="antccurrffq">#REF!</definedName>
    <definedName name="antcpegrelavg" localSheetId="0">#REF!</definedName>
    <definedName name="antcpegrelavg">#REF!</definedName>
    <definedName name="antcpegrelcurr" localSheetId="0">#REF!</definedName>
    <definedName name="antcpegrelcurr">#REF!</definedName>
    <definedName name="antcpegrowthavg" localSheetId="0">#REF!</definedName>
    <definedName name="antcpegrowthavg">#REF!</definedName>
    <definedName name="antcpegrowthcurr" localSheetId="0">#REF!</definedName>
    <definedName name="antcpegrowthcurr">#REF!</definedName>
    <definedName name="aomnc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omnc" hidden="1">{"fax (BS)",#N/A,FALSE,"BS";"fax (CF)",#N/A,FALSE,"CF";"fax (seg)",#N/A,FALSE,"Seg";"fax (telecomm)",#N/A,FALSE,"telecomm";"fax (infodisplay)",#N/A,FALSE,"infodisplay";"fax (am)",#N/A,FALSE,"AM";"fax (is)",#N/A,FALSE,"IS"}</definedName>
    <definedName name="apccavg" localSheetId="0">#REF!</definedName>
    <definedName name="apccavg">#REF!</definedName>
    <definedName name="apccchg" localSheetId="0">#REF!</definedName>
    <definedName name="apccchg">#REF!</definedName>
    <definedName name="apcccrpe" localSheetId="0">#REF!</definedName>
    <definedName name="apcccrpe">#REF!</definedName>
    <definedName name="apcccurr" localSheetId="0">#REF!</definedName>
    <definedName name="apcccurr">#REF!</definedName>
    <definedName name="apccdate" localSheetId="0">#REF!</definedName>
    <definedName name="apccdate">#REF!</definedName>
    <definedName name="apccdown" localSheetId="0">#REF!</definedName>
    <definedName name="apccdown">#REF!</definedName>
    <definedName name="apccdownsup" localSheetId="0">#REF!</definedName>
    <definedName name="apccdownsup">#REF!</definedName>
    <definedName name="apccfy1cons" localSheetId="0">#REF!</definedName>
    <definedName name="apccfy1cons">#REF!</definedName>
    <definedName name="apccfy2cons" localSheetId="0">#REF!</definedName>
    <definedName name="apccfy2cons">#REF!</definedName>
    <definedName name="apcchi" localSheetId="0">#REF!</definedName>
    <definedName name="apcchi">#REF!</definedName>
    <definedName name="apcchilo" localSheetId="0">#REF!</definedName>
    <definedName name="apcchilo">#REF!</definedName>
    <definedName name="apcclow" localSheetId="0">#REF!</definedName>
    <definedName name="apcclow">#REF!</definedName>
    <definedName name="apccmktcap" localSheetId="0">#REF!</definedName>
    <definedName name="apccmktcap">#REF!</definedName>
    <definedName name="apccpegrowthavg" localSheetId="0">#REF!</definedName>
    <definedName name="apccpegrowthavg">#REF!</definedName>
    <definedName name="apccpegrowthcurr" localSheetId="0">#REF!</definedName>
    <definedName name="apccpegrowthcurr">#REF!</definedName>
    <definedName name="apccpegrowthhi" localSheetId="0">#REF!</definedName>
    <definedName name="apccpegrowthhi">#REF!</definedName>
    <definedName name="apccpegrowthlow" localSheetId="0">#REF!</definedName>
    <definedName name="apccpegrowthlow">#REF!</definedName>
    <definedName name="apccprice" localSheetId="0">#REF!</definedName>
    <definedName name="apccprice">#REF!</definedName>
    <definedName name="apccrpe" localSheetId="0">#REF!</definedName>
    <definedName name="apccrpe">#REF!</definedName>
    <definedName name="apccshares" localSheetId="0">#REF!</definedName>
    <definedName name="apccshares">#REF!</definedName>
    <definedName name="apcctprice" localSheetId="0">#REF!</definedName>
    <definedName name="apcctprice">#REF!</definedName>
    <definedName name="apccttmavg" localSheetId="0">#REF!</definedName>
    <definedName name="apccttmavg">#REF!</definedName>
    <definedName name="apccttmcurr" localSheetId="0">#REF!</definedName>
    <definedName name="apccttmcurr">#REF!</definedName>
    <definedName name="apccttmhi" localSheetId="0">#REF!</definedName>
    <definedName name="apccttmhi">#REF!</definedName>
    <definedName name="apccttmlow" localSheetId="0">#REF!</definedName>
    <definedName name="apccttmlow">#REF!</definedName>
    <definedName name="apccttmrelavg" localSheetId="0">#REF!</definedName>
    <definedName name="apccttmrelavg">#REF!</definedName>
    <definedName name="apccttmrelcurr" localSheetId="0">#REF!</definedName>
    <definedName name="apccttmrelcurr">#REF!</definedName>
    <definedName name="apccttmrelhi" localSheetId="0">#REF!</definedName>
    <definedName name="apccttmrelhi">#REF!</definedName>
    <definedName name="apccttmrellow" localSheetId="0">#REF!</definedName>
    <definedName name="apccttmrellow">#REF!</definedName>
    <definedName name="apccup" localSheetId="0">#REF!</definedName>
    <definedName name="apccup">#REF!</definedName>
    <definedName name="apccupsup" localSheetId="0">#REF!</definedName>
    <definedName name="apccupsup">#REF!</definedName>
    <definedName name="apccurr" localSheetId="0">#REF!</definedName>
    <definedName name="apccurr">#REF!</definedName>
    <definedName name="apccvol" localSheetId="0">#REF!</definedName>
    <definedName name="apccvol">#REF!</definedName>
    <definedName name="apccyield" localSheetId="0">#REF!</definedName>
    <definedName name="apccyield">#REF!</definedName>
    <definedName name="aphavg" localSheetId="0">#REF!</definedName>
    <definedName name="aphavg">#REF!</definedName>
    <definedName name="aphchg" localSheetId="0">#REF!</definedName>
    <definedName name="aphchg">#REF!</definedName>
    <definedName name="aphcrpe" localSheetId="0">#REF!</definedName>
    <definedName name="aphcrpe">#REF!</definedName>
    <definedName name="aphcurr" localSheetId="0">#REF!</definedName>
    <definedName name="aphcurr">#REF!</definedName>
    <definedName name="aphdate" localSheetId="0">#REF!</definedName>
    <definedName name="aphdate">#REF!</definedName>
    <definedName name="aphdown" localSheetId="0">#REF!</definedName>
    <definedName name="aphdown">#REF!</definedName>
    <definedName name="aphdownsup" localSheetId="0">#REF!</definedName>
    <definedName name="aphdownsup">#REF!</definedName>
    <definedName name="aphfy1cons" localSheetId="0">#REF!</definedName>
    <definedName name="aphfy1cons">#REF!</definedName>
    <definedName name="aphfy2cons" localSheetId="0">#REF!</definedName>
    <definedName name="aphfy2cons">#REF!</definedName>
    <definedName name="aphhi" localSheetId="0">#REF!</definedName>
    <definedName name="aphhi">#REF!</definedName>
    <definedName name="aphhilo" localSheetId="0">#REF!</definedName>
    <definedName name="aphhilo">#REF!</definedName>
    <definedName name="aphlow" localSheetId="0">#REF!</definedName>
    <definedName name="aphlow">#REF!</definedName>
    <definedName name="aphmktcap" localSheetId="0">#REF!</definedName>
    <definedName name="aphmktcap">#REF!</definedName>
    <definedName name="aphpegrowthavg" localSheetId="0">#REF!</definedName>
    <definedName name="aphpegrowthavg">#REF!</definedName>
    <definedName name="aphpegrowthcurr" localSheetId="0">#REF!</definedName>
    <definedName name="aphpegrowthcurr">#REF!</definedName>
    <definedName name="aphpegrowthhi" localSheetId="0">#REF!</definedName>
    <definedName name="aphpegrowthhi">#REF!</definedName>
    <definedName name="aphpegrowthlow" localSheetId="0">#REF!</definedName>
    <definedName name="aphpegrowthlow">#REF!</definedName>
    <definedName name="aphprice" localSheetId="0">#REF!</definedName>
    <definedName name="aphprice">#REF!</definedName>
    <definedName name="aphrpe" localSheetId="0">#REF!</definedName>
    <definedName name="aphrpe">#REF!</definedName>
    <definedName name="aphshares" localSheetId="0">#REF!</definedName>
    <definedName name="aphshares">#REF!</definedName>
    <definedName name="aphtprice" localSheetId="0">#REF!</definedName>
    <definedName name="aphtprice">#REF!</definedName>
    <definedName name="aphttmavg" localSheetId="0">#REF!</definedName>
    <definedName name="aphttmavg">#REF!</definedName>
    <definedName name="aphttmcurr" localSheetId="0">#REF!</definedName>
    <definedName name="aphttmcurr">#REF!</definedName>
    <definedName name="aphttmhi" localSheetId="0">#REF!</definedName>
    <definedName name="aphttmhi">#REF!</definedName>
    <definedName name="aphttmlow" localSheetId="0">#REF!</definedName>
    <definedName name="aphttmlow">#REF!</definedName>
    <definedName name="aphttmrelavg" localSheetId="0">#REF!</definedName>
    <definedName name="aphttmrelavg">#REF!</definedName>
    <definedName name="aphttmrelcurr" localSheetId="0">#REF!</definedName>
    <definedName name="aphttmrelcurr">#REF!</definedName>
    <definedName name="aphttmrelhi" localSheetId="0">#REF!</definedName>
    <definedName name="aphttmrelhi">#REF!</definedName>
    <definedName name="aphttmrellow" localSheetId="0">#REF!</definedName>
    <definedName name="aphttmrellow">#REF!</definedName>
    <definedName name="aphup" localSheetId="0">#REF!</definedName>
    <definedName name="aphup">#REF!</definedName>
    <definedName name="aphupsup" localSheetId="0">#REF!</definedName>
    <definedName name="aphupsup">#REF!</definedName>
    <definedName name="aphvol" localSheetId="0">#REF!</definedName>
    <definedName name="aphvol">#REF!</definedName>
    <definedName name="aphyield" localSheetId="0">#REF!</definedName>
    <definedName name="aphyield">#REF!</definedName>
    <definedName name="ARPU" localSheetId="0">#REF!</definedName>
    <definedName name="ARPU">#REF!</definedName>
    <definedName name="arwavg" localSheetId="0">#REF!</definedName>
    <definedName name="arwavg">#REF!</definedName>
    <definedName name="arwchg" localSheetId="0">#REF!</definedName>
    <definedName name="arwchg">#REF!</definedName>
    <definedName name="arwcurr" localSheetId="0">#REF!</definedName>
    <definedName name="arwcurr">#REF!</definedName>
    <definedName name="arwdate" localSheetId="0">#REF!</definedName>
    <definedName name="arwdate">#REF!</definedName>
    <definedName name="arwdown" localSheetId="0">#REF!</definedName>
    <definedName name="arwdown">#REF!</definedName>
    <definedName name="arwdownsup" localSheetId="0">#REF!</definedName>
    <definedName name="arwdownsup">#REF!</definedName>
    <definedName name="arweps98" localSheetId="0">#REF!</definedName>
    <definedName name="arweps98">#REF!</definedName>
    <definedName name="arweps99" localSheetId="0">#REF!</definedName>
    <definedName name="arweps99">#REF!</definedName>
    <definedName name="arwfy1cons" localSheetId="0">#REF!</definedName>
    <definedName name="arwfy1cons">#REF!</definedName>
    <definedName name="arwfy2cons" localSheetId="0">#REF!</definedName>
    <definedName name="arwfy2cons">#REF!</definedName>
    <definedName name="arwhi" localSheetId="0">#REF!</definedName>
    <definedName name="arwhi">#REF!</definedName>
    <definedName name="arwhilo" localSheetId="0">#REF!</definedName>
    <definedName name="arwhilo">#REF!</definedName>
    <definedName name="arwlow" localSheetId="0">#REF!</definedName>
    <definedName name="arwlow">#REF!</definedName>
    <definedName name="arwmktcap" localSheetId="0">#REF!</definedName>
    <definedName name="arwmktcap">#REF!</definedName>
    <definedName name="arwpegrowthavg" localSheetId="0">#REF!</definedName>
    <definedName name="arwpegrowthavg">#REF!</definedName>
    <definedName name="arwpegrowthcurr" localSheetId="0">#REF!</definedName>
    <definedName name="arwpegrowthcurr">#REF!</definedName>
    <definedName name="arwpegrowthhi" localSheetId="0">#REF!</definedName>
    <definedName name="arwpegrowthhi">#REF!</definedName>
    <definedName name="arwpegrowthlow" localSheetId="0">#REF!</definedName>
    <definedName name="arwpegrowthlow">#REF!</definedName>
    <definedName name="arwprice" localSheetId="0">#REF!</definedName>
    <definedName name="arwprice">#REF!</definedName>
    <definedName name="arwrpe" localSheetId="0">#REF!</definedName>
    <definedName name="arwrpe">#REF!</definedName>
    <definedName name="arwshares" localSheetId="0">#REF!</definedName>
    <definedName name="arwshares">#REF!</definedName>
    <definedName name="arwtprice" localSheetId="0">#REF!</definedName>
    <definedName name="arwtprice">#REF!</definedName>
    <definedName name="arwttmavg" localSheetId="0">#REF!</definedName>
    <definedName name="arwttmavg">#REF!</definedName>
    <definedName name="arwttmcurr" localSheetId="0">#REF!</definedName>
    <definedName name="arwttmcurr">#REF!</definedName>
    <definedName name="arwttmhi" localSheetId="0">#REF!</definedName>
    <definedName name="arwttmhi">#REF!</definedName>
    <definedName name="arwttmlow" localSheetId="0">#REF!</definedName>
    <definedName name="arwttmlow">#REF!</definedName>
    <definedName name="arwttmrelavg" localSheetId="0">#REF!</definedName>
    <definedName name="arwttmrelavg">#REF!</definedName>
    <definedName name="arwttmrelcurr" localSheetId="0">#REF!</definedName>
    <definedName name="arwttmrelcurr">#REF!</definedName>
    <definedName name="arwttmrelhi" localSheetId="0">#REF!</definedName>
    <definedName name="arwttmrelhi">#REF!</definedName>
    <definedName name="arwttmrellow" localSheetId="0">#REF!</definedName>
    <definedName name="arwttmrellow">#REF!</definedName>
    <definedName name="arwup" localSheetId="0">#REF!</definedName>
    <definedName name="arwup">#REF!</definedName>
    <definedName name="arwupsup" localSheetId="0">#REF!</definedName>
    <definedName name="arwupsup">#REF!</definedName>
    <definedName name="arwvol" localSheetId="0">#REF!</definedName>
    <definedName name="arwvol">#REF!</definedName>
    <definedName name="arwyield" localSheetId="0">#REF!</definedName>
    <definedName name="arwyield">#REF!</definedName>
    <definedName name="atsn98" localSheetId="0">#REF!</definedName>
    <definedName name="atsn98">#REF!</definedName>
    <definedName name="atsn99" localSheetId="0">#REF!</definedName>
    <definedName name="atsn99">#REF!</definedName>
    <definedName name="atsnavg" localSheetId="0">#REF!</definedName>
    <definedName name="atsnavg">#REF!</definedName>
    <definedName name="atsnchg" localSheetId="0">#REF!</definedName>
    <definedName name="atsnchg">#REF!</definedName>
    <definedName name="atsncrpe" localSheetId="0">#REF!</definedName>
    <definedName name="atsncrpe">#REF!</definedName>
    <definedName name="atsncurr" localSheetId="0">#REF!</definedName>
    <definedName name="atsncurr">#REF!</definedName>
    <definedName name="atsndate" localSheetId="0">#REF!</definedName>
    <definedName name="atsndate">#REF!</definedName>
    <definedName name="atsndown" localSheetId="0">#REF!</definedName>
    <definedName name="atsndown">#REF!</definedName>
    <definedName name="atsndownsup" localSheetId="0">#REF!</definedName>
    <definedName name="atsndownsup">#REF!</definedName>
    <definedName name="atsnevebitda" localSheetId="0">#REF!</definedName>
    <definedName name="atsnevebitda">#REF!</definedName>
    <definedName name="atsnffqpeavg" localSheetId="0">#REF!</definedName>
    <definedName name="atsnffqpeavg">#REF!</definedName>
    <definedName name="atsnffqpecurr" localSheetId="0">#REF!</definedName>
    <definedName name="atsnffqpecurr">#REF!</definedName>
    <definedName name="atsnFY1cons" localSheetId="0">#REF!</definedName>
    <definedName name="atsnFY1cons">#REF!</definedName>
    <definedName name="atsnFY2cons" localSheetId="0">#REF!</definedName>
    <definedName name="atsnFY2cons">#REF!</definedName>
    <definedName name="atsnhi" localSheetId="0">#REF!</definedName>
    <definedName name="atsnhi">#REF!</definedName>
    <definedName name="atsnhilo" localSheetId="0">#REF!</definedName>
    <definedName name="atsnhilo">#REF!</definedName>
    <definedName name="atsnlo" localSheetId="0">#REF!</definedName>
    <definedName name="atsnlo">#REF!</definedName>
    <definedName name="atsnmktcap" localSheetId="0">#REF!</definedName>
    <definedName name="atsnmktcap">#REF!</definedName>
    <definedName name="atsnpe1" localSheetId="0">#REF!</definedName>
    <definedName name="atsnpe1">#REF!</definedName>
    <definedName name="atsnpe2" localSheetId="0">#REF!</definedName>
    <definedName name="atsnpe2">#REF!</definedName>
    <definedName name="atsnpegrowthavg" localSheetId="0">#REF!</definedName>
    <definedName name="atsnpegrowthavg">#REF!</definedName>
    <definedName name="atsnpegrowthcurr" localSheetId="0">#REF!</definedName>
    <definedName name="atsnpegrowthcurr">#REF!</definedName>
    <definedName name="atsnpegrowthmax" localSheetId="0">#REF!</definedName>
    <definedName name="atsnpegrowthmax">#REF!</definedName>
    <definedName name="atsnpegrowthmin" localSheetId="0">#REF!</definedName>
    <definedName name="atsnpegrowthmin">#REF!</definedName>
    <definedName name="atsnperelavg" localSheetId="0">#REF!</definedName>
    <definedName name="atsnperelavg">#REF!</definedName>
    <definedName name="atsnperelcurr" localSheetId="0">#REF!</definedName>
    <definedName name="atsnperelcurr">#REF!</definedName>
    <definedName name="atsnprice" localSheetId="0">#REF!</definedName>
    <definedName name="atsnprice">#REF!</definedName>
    <definedName name="atsnqv" localSheetId="0">#REF!</definedName>
    <definedName name="atsnqv">#REF!</definedName>
    <definedName name="atsnrpe" localSheetId="0">#REF!</definedName>
    <definedName name="atsnrpe">#REF!</definedName>
    <definedName name="atsnshares" localSheetId="0">#REF!</definedName>
    <definedName name="atsnshares">#REF!</definedName>
    <definedName name="atsntech" localSheetId="0">#REF!</definedName>
    <definedName name="atsntech">#REF!</definedName>
    <definedName name="atsntprice" localSheetId="0">#REF!</definedName>
    <definedName name="atsntprice">#REF!</definedName>
    <definedName name="atsnttmavg" localSheetId="0">#REF!</definedName>
    <definedName name="atsnttmavg">#REF!</definedName>
    <definedName name="atsnttmcurr" localSheetId="0">#REF!</definedName>
    <definedName name="atsnttmcurr">#REF!</definedName>
    <definedName name="atsnttmhi" localSheetId="0">#REF!</definedName>
    <definedName name="atsnttmhi">#REF!</definedName>
    <definedName name="atsnttmlo" localSheetId="0">#REF!</definedName>
    <definedName name="atsnttmlo">#REF!</definedName>
    <definedName name="atsnttmrelavg" localSheetId="0">#REF!</definedName>
    <definedName name="atsnttmrelavg">#REF!</definedName>
    <definedName name="atsnttmrelcurr" localSheetId="0">#REF!</definedName>
    <definedName name="atsnttmrelcurr">#REF!</definedName>
    <definedName name="atsnttmrelhi" localSheetId="0">#REF!</definedName>
    <definedName name="atsnttmrelhi">#REF!</definedName>
    <definedName name="atsnttmrello" localSheetId="0">#REF!</definedName>
    <definedName name="atsnttmrello">#REF!</definedName>
    <definedName name="atsnup" localSheetId="0">#REF!</definedName>
    <definedName name="atsnup">#REF!</definedName>
    <definedName name="atsnupsup" localSheetId="0">#REF!</definedName>
    <definedName name="atsnupsup">#REF!</definedName>
    <definedName name="atsnvol" localSheetId="0">#REF!</definedName>
    <definedName name="atsnvol">#REF!</definedName>
    <definedName name="atsnyield" localSheetId="0">#REF!</definedName>
    <definedName name="atsnyield">#REF!</definedName>
    <definedName name="AVG_MRR_per_Lost_Cust" localSheetId="0">#REF!</definedName>
    <definedName name="AVG_MRR_per_Lost_Cust">#REF!</definedName>
    <definedName name="AVG_MRR_per_New_Cust" localSheetId="0">#REF!</definedName>
    <definedName name="AVG_MRR_per_New_Cust">#REF!</definedName>
    <definedName name="avtavg" localSheetId="0">#REF!</definedName>
    <definedName name="avtavg">#REF!</definedName>
    <definedName name="avtchg" localSheetId="0">#REF!</definedName>
    <definedName name="avtchg">#REF!</definedName>
    <definedName name="avtcrpe" localSheetId="0">#REF!</definedName>
    <definedName name="avtcrpe">#REF!</definedName>
    <definedName name="avtcurr" localSheetId="0">#REF!</definedName>
    <definedName name="avtcurr">#REF!</definedName>
    <definedName name="avtdate" localSheetId="0">#REF!</definedName>
    <definedName name="avtdate">#REF!</definedName>
    <definedName name="avtdown" localSheetId="0">#REF!</definedName>
    <definedName name="avtdown">#REF!</definedName>
    <definedName name="avtdownsup" localSheetId="0">#REF!</definedName>
    <definedName name="avtdownsup">#REF!</definedName>
    <definedName name="avteps99" localSheetId="0">#REF!</definedName>
    <definedName name="avteps99">#REF!</definedName>
    <definedName name="avtfy1cons" localSheetId="0">#REF!</definedName>
    <definedName name="avtfy1cons">#REF!</definedName>
    <definedName name="avtfy2cons" localSheetId="0">#REF!</definedName>
    <definedName name="avtfy2cons">#REF!</definedName>
    <definedName name="avthi" localSheetId="0">#REF!</definedName>
    <definedName name="avthi">#REF!</definedName>
    <definedName name="avthilo" localSheetId="0">#REF!</definedName>
    <definedName name="avthilo">#REF!</definedName>
    <definedName name="avtlow" localSheetId="0">#REF!</definedName>
    <definedName name="avtlow">#REF!</definedName>
    <definedName name="avtmktcap" localSheetId="0">#REF!</definedName>
    <definedName name="avtmktcap">#REF!</definedName>
    <definedName name="avtpegrowthavg" localSheetId="0">#REF!</definedName>
    <definedName name="avtpegrowthavg">#REF!</definedName>
    <definedName name="avtpegrowthcurr" localSheetId="0">#REF!</definedName>
    <definedName name="avtpegrowthcurr">#REF!</definedName>
    <definedName name="avtpegrowthhi" localSheetId="0">#REF!</definedName>
    <definedName name="avtpegrowthhi">#REF!</definedName>
    <definedName name="avtpegrowthlow" localSheetId="0">#REF!</definedName>
    <definedName name="avtpegrowthlow">#REF!</definedName>
    <definedName name="avtprice" localSheetId="0">#REF!</definedName>
    <definedName name="avtprice">#REF!</definedName>
    <definedName name="avtrpe" localSheetId="0">#REF!</definedName>
    <definedName name="avtrpe">#REF!</definedName>
    <definedName name="avtshares" localSheetId="0">#REF!</definedName>
    <definedName name="avtshares">#REF!</definedName>
    <definedName name="avttprice" localSheetId="0">#REF!</definedName>
    <definedName name="avttprice">#REF!</definedName>
    <definedName name="avtttmavg" localSheetId="0">#REF!</definedName>
    <definedName name="avtttmavg">#REF!</definedName>
    <definedName name="avtttmcurr" localSheetId="0">#REF!</definedName>
    <definedName name="avtttmcurr">#REF!</definedName>
    <definedName name="avtttmhi" localSheetId="0">#REF!</definedName>
    <definedName name="avtttmhi">#REF!</definedName>
    <definedName name="avtttmlow" localSheetId="0">#REF!</definedName>
    <definedName name="avtttmlow">#REF!</definedName>
    <definedName name="avtttmrelavg" localSheetId="0">#REF!</definedName>
    <definedName name="avtttmrelavg">#REF!</definedName>
    <definedName name="avtttmrelcurr" localSheetId="0">#REF!</definedName>
    <definedName name="avtttmrelcurr">#REF!</definedName>
    <definedName name="avtttmrelhi" localSheetId="0">#REF!</definedName>
    <definedName name="avtttmrelhi">#REF!</definedName>
    <definedName name="avtttmrellow" localSheetId="0">#REF!</definedName>
    <definedName name="avtttmrellow">#REF!</definedName>
    <definedName name="avtup" localSheetId="0">#REF!</definedName>
    <definedName name="avtup">#REF!</definedName>
    <definedName name="avtupsup" localSheetId="0">#REF!</definedName>
    <definedName name="avtupsup">#REF!</definedName>
    <definedName name="avtvol" localSheetId="0">#REF!</definedName>
    <definedName name="avtvol">#REF!</definedName>
    <definedName name="avtyield" localSheetId="0">#REF!</definedName>
    <definedName name="avtyield">#REF!</definedName>
    <definedName name="avxavg" localSheetId="0">#REF!</definedName>
    <definedName name="avxavg">#REF!</definedName>
    <definedName name="avxchg" localSheetId="0">#REF!</definedName>
    <definedName name="avxchg">#REF!</definedName>
    <definedName name="avxcrpe" localSheetId="0">#REF!</definedName>
    <definedName name="avxcrpe">#REF!</definedName>
    <definedName name="avxcurr" localSheetId="0">#REF!</definedName>
    <definedName name="avxcurr">#REF!</definedName>
    <definedName name="avxdate" localSheetId="0">#REF!</definedName>
    <definedName name="avxdate">#REF!</definedName>
    <definedName name="avxdown" localSheetId="0">#REF!</definedName>
    <definedName name="avxdown">#REF!</definedName>
    <definedName name="avxdownsup" localSheetId="0">#REF!</definedName>
    <definedName name="avxdownsup">#REF!</definedName>
    <definedName name="avxevebitda" localSheetId="0">#REF!</definedName>
    <definedName name="avxevebitda">#REF!</definedName>
    <definedName name="avxffqpeavg" localSheetId="0">#REF!</definedName>
    <definedName name="avxffqpeavg">#REF!</definedName>
    <definedName name="avxffqpecurr" localSheetId="0">#REF!</definedName>
    <definedName name="avxffqpecurr">#REF!</definedName>
    <definedName name="avxfy1cons" localSheetId="0">#REF!</definedName>
    <definedName name="avxfy1cons">#REF!</definedName>
    <definedName name="avxfy2cons" localSheetId="0">#REF!</definedName>
    <definedName name="avxfy2cons">#REF!</definedName>
    <definedName name="avxhi" localSheetId="0">#REF!</definedName>
    <definedName name="avxhi">#REF!</definedName>
    <definedName name="avxhilo" localSheetId="0">#REF!</definedName>
    <definedName name="avxhilo">#REF!</definedName>
    <definedName name="avxlo" localSheetId="0">#REF!</definedName>
    <definedName name="avxlo">#REF!</definedName>
    <definedName name="avxmktcap" localSheetId="0">#REF!</definedName>
    <definedName name="avxmktcap">#REF!</definedName>
    <definedName name="avxpegrowthavg" localSheetId="0">#REF!</definedName>
    <definedName name="avxpegrowthavg">#REF!</definedName>
    <definedName name="avxpegrowthcurr" localSheetId="0">#REF!</definedName>
    <definedName name="avxpegrowthcurr">#REF!</definedName>
    <definedName name="avxpegrowthhi" localSheetId="0">#REF!</definedName>
    <definedName name="avxpegrowthhi">#REF!</definedName>
    <definedName name="avxpegrowthlo" localSheetId="0">#REF!</definedName>
    <definedName name="avxpegrowthlo">#REF!</definedName>
    <definedName name="avxperelavg" localSheetId="0">#REF!</definedName>
    <definedName name="avxperelavg">#REF!</definedName>
    <definedName name="avxperelcurr" localSheetId="0">#REF!</definedName>
    <definedName name="avxperelcurr">#REF!</definedName>
    <definedName name="avxprice" localSheetId="0">#REF!</definedName>
    <definedName name="avxprice">#REF!</definedName>
    <definedName name="avxrating" localSheetId="0">#REF!</definedName>
    <definedName name="avxrating">#REF!</definedName>
    <definedName name="avxrpe" localSheetId="0">#REF!</definedName>
    <definedName name="avxrpe">#REF!</definedName>
    <definedName name="avxshares" localSheetId="0">#REF!</definedName>
    <definedName name="avxshares">#REF!</definedName>
    <definedName name="avxtprice" localSheetId="0">#REF!</definedName>
    <definedName name="avxtprice">#REF!</definedName>
    <definedName name="avxttmavg" localSheetId="0">#REF!</definedName>
    <definedName name="avxttmavg">#REF!</definedName>
    <definedName name="avxttmcurr" localSheetId="0">#REF!</definedName>
    <definedName name="avxttmcurr">#REF!</definedName>
    <definedName name="avxttmhi" localSheetId="0">#REF!</definedName>
    <definedName name="avxttmhi">#REF!</definedName>
    <definedName name="avxttmlo" localSheetId="0">#REF!</definedName>
    <definedName name="avxttmlo">#REF!</definedName>
    <definedName name="avxttmrelavg" localSheetId="0">#REF!</definedName>
    <definedName name="avxttmrelavg">#REF!</definedName>
    <definedName name="avxttmrelcurr" localSheetId="0">#REF!</definedName>
    <definedName name="avxttmrelcurr">#REF!</definedName>
    <definedName name="avxttmrelhi" localSheetId="0">#REF!</definedName>
    <definedName name="avxttmrelhi">#REF!</definedName>
    <definedName name="avxttmrello" localSheetId="0">#REF!</definedName>
    <definedName name="avxttmrello">#REF!</definedName>
    <definedName name="avxup" localSheetId="0">#REF!</definedName>
    <definedName name="avxup">#REF!</definedName>
    <definedName name="avxupsup" localSheetId="0">#REF!</definedName>
    <definedName name="avxupsup">#REF!</definedName>
    <definedName name="avxvol" localSheetId="0">#REF!</definedName>
    <definedName name="avxvol">#REF!</definedName>
    <definedName name="avxyield" localSheetId="0">#REF!</definedName>
    <definedName name="avxyield">#REF!</definedName>
    <definedName name="axeavg" localSheetId="0">#REF!</definedName>
    <definedName name="axeavg">#REF!</definedName>
    <definedName name="axechg" localSheetId="0">#REF!</definedName>
    <definedName name="axechg">#REF!</definedName>
    <definedName name="axecrpe" localSheetId="0">#REF!</definedName>
    <definedName name="axecrpe">#REF!</definedName>
    <definedName name="axecurr" localSheetId="0">#REF!</definedName>
    <definedName name="axecurr">#REF!</definedName>
    <definedName name="axedate" localSheetId="0">#REF!</definedName>
    <definedName name="axedate">#REF!</definedName>
    <definedName name="axedown" localSheetId="0">#REF!</definedName>
    <definedName name="axedown">#REF!</definedName>
    <definedName name="axedownsup" localSheetId="0">#REF!</definedName>
    <definedName name="axedownsup">#REF!</definedName>
    <definedName name="axeevebitda" localSheetId="0">#REF!</definedName>
    <definedName name="axeevebitda">#REF!</definedName>
    <definedName name="axeffqpeavg" localSheetId="0">#REF!</definedName>
    <definedName name="axeffqpeavg">#REF!</definedName>
    <definedName name="axeffqpecurr" localSheetId="0">#REF!</definedName>
    <definedName name="axeffqpecurr">#REF!</definedName>
    <definedName name="axeFY1cons" localSheetId="0">#REF!</definedName>
    <definedName name="axeFY1cons">#REF!</definedName>
    <definedName name="axeFY2cons" localSheetId="0">#REF!</definedName>
    <definedName name="axeFY2cons">#REF!</definedName>
    <definedName name="axehi" localSheetId="0">#REF!</definedName>
    <definedName name="axehi">#REF!</definedName>
    <definedName name="axehilo" localSheetId="0">#REF!</definedName>
    <definedName name="axehilo">#REF!</definedName>
    <definedName name="axelo" localSheetId="0">#REF!</definedName>
    <definedName name="axelo">#REF!</definedName>
    <definedName name="axemktcap" localSheetId="0">#REF!</definedName>
    <definedName name="axemktcap">#REF!</definedName>
    <definedName name="axepe1" localSheetId="0">#REF!</definedName>
    <definedName name="axepe1">#REF!</definedName>
    <definedName name="axepe2" localSheetId="0">#REF!</definedName>
    <definedName name="axepe2">#REF!</definedName>
    <definedName name="axepegrowthavg" localSheetId="0">#REF!</definedName>
    <definedName name="axepegrowthavg">#REF!</definedName>
    <definedName name="axepegrowthcurr" localSheetId="0">#REF!</definedName>
    <definedName name="axepegrowthcurr">#REF!</definedName>
    <definedName name="axepegrowthmax" localSheetId="0">#REF!</definedName>
    <definedName name="axepegrowthmax">#REF!</definedName>
    <definedName name="axepegrowthmin" localSheetId="0">#REF!</definedName>
    <definedName name="axepegrowthmin">#REF!</definedName>
    <definedName name="axeperelavg" localSheetId="0">#REF!</definedName>
    <definedName name="axeperelavg">#REF!</definedName>
    <definedName name="axeperelcurr" localSheetId="0">#REF!</definedName>
    <definedName name="axeperelcurr">#REF!</definedName>
    <definedName name="axeprice" localSheetId="0">#REF!</definedName>
    <definedName name="axeprice">#REF!</definedName>
    <definedName name="axeqv" localSheetId="0">#REF!</definedName>
    <definedName name="axeqv">#REF!</definedName>
    <definedName name="axerating" localSheetId="0">#REF!</definedName>
    <definedName name="axerating">#REF!</definedName>
    <definedName name="axerpe" localSheetId="0">#REF!</definedName>
    <definedName name="axerpe">#REF!</definedName>
    <definedName name="axeshares" localSheetId="0">#REF!</definedName>
    <definedName name="axeshares">#REF!</definedName>
    <definedName name="axetech" localSheetId="0">#REF!</definedName>
    <definedName name="axetech">#REF!</definedName>
    <definedName name="axetprice" localSheetId="0">#REF!</definedName>
    <definedName name="axetprice">#REF!</definedName>
    <definedName name="axettmavg" localSheetId="0">#REF!</definedName>
    <definedName name="axettmavg">#REF!</definedName>
    <definedName name="axettmcurr" localSheetId="0">#REF!</definedName>
    <definedName name="axettmcurr">#REF!</definedName>
    <definedName name="axettmhi" localSheetId="0">#REF!</definedName>
    <definedName name="axettmhi">#REF!</definedName>
    <definedName name="axettmlo" localSheetId="0">#REF!</definedName>
    <definedName name="axettmlo">#REF!</definedName>
    <definedName name="axettmrelavg" localSheetId="0">#REF!</definedName>
    <definedName name="axettmrelavg">#REF!</definedName>
    <definedName name="axettmrelcurr" localSheetId="0">#REF!</definedName>
    <definedName name="axettmrelcurr">#REF!</definedName>
    <definedName name="axettmrelhi" localSheetId="0">#REF!</definedName>
    <definedName name="axettmrelhi">#REF!</definedName>
    <definedName name="axettmrello" localSheetId="0">#REF!</definedName>
    <definedName name="axettmrello">#REF!</definedName>
    <definedName name="axeup" localSheetId="0">#REF!</definedName>
    <definedName name="axeup">#REF!</definedName>
    <definedName name="axeupsup" localSheetId="0">#REF!</definedName>
    <definedName name="axeupsup">#REF!</definedName>
    <definedName name="axevol" localSheetId="0">#REF!</definedName>
    <definedName name="axevol">#REF!</definedName>
    <definedName name="axeyield" localSheetId="0">#REF!</definedName>
    <definedName name="axeyield">#REF!</definedName>
    <definedName name="b">'[5]M&amp;A'!$S$1</definedName>
    <definedName name="BBB" localSheetId="0">'[6]M&amp;A'!#REF!</definedName>
    <definedName name="BBB">'[6]M&amp;A'!#REF!</definedName>
    <definedName name="beiavg" localSheetId="0">#REF!</definedName>
    <definedName name="beiavg">#REF!</definedName>
    <definedName name="beichg" localSheetId="0">#REF!</definedName>
    <definedName name="beichg">#REF!</definedName>
    <definedName name="beicrpe" localSheetId="0">#REF!</definedName>
    <definedName name="beicrpe">#REF!</definedName>
    <definedName name="beicurr" localSheetId="0">#REF!</definedName>
    <definedName name="beicurr">#REF!</definedName>
    <definedName name="beidate" localSheetId="0">#REF!</definedName>
    <definedName name="beidate">#REF!</definedName>
    <definedName name="beidown" localSheetId="0">#REF!</definedName>
    <definedName name="beidown">#REF!</definedName>
    <definedName name="beievebitda" localSheetId="0">#REF!</definedName>
    <definedName name="beievebitda">#REF!</definedName>
    <definedName name="beify1cons" localSheetId="0">#REF!</definedName>
    <definedName name="beify1cons">#REF!</definedName>
    <definedName name="beify2cons" localSheetId="0">#REF!</definedName>
    <definedName name="beify2cons">#REF!</definedName>
    <definedName name="beihi" localSheetId="0">#REF!</definedName>
    <definedName name="beihi">#REF!</definedName>
    <definedName name="beilo" localSheetId="0">#REF!</definedName>
    <definedName name="beilo">#REF!</definedName>
    <definedName name="beipegrowthavg" localSheetId="0">#REF!</definedName>
    <definedName name="beipegrowthavg">#REF!</definedName>
    <definedName name="beipegrowthcurr" localSheetId="0">#REF!</definedName>
    <definedName name="beipegrowthcurr">#REF!</definedName>
    <definedName name="beipegrowthmax" localSheetId="0">#REF!</definedName>
    <definedName name="beipegrowthmax">#REF!</definedName>
    <definedName name="beipegrowthmin" localSheetId="0">#REF!</definedName>
    <definedName name="beipegrowthmin">#REF!</definedName>
    <definedName name="beiprice" localSheetId="0">#REF!</definedName>
    <definedName name="beiprice">#REF!</definedName>
    <definedName name="beiqv" localSheetId="0">#REF!</definedName>
    <definedName name="beiqv">#REF!</definedName>
    <definedName name="beirpe" localSheetId="0">#REF!</definedName>
    <definedName name="beirpe">#REF!</definedName>
    <definedName name="beitech" localSheetId="0">#REF!</definedName>
    <definedName name="beitech">#REF!</definedName>
    <definedName name="beittmavg" localSheetId="0">#REF!</definedName>
    <definedName name="beittmavg">#REF!</definedName>
    <definedName name="beittmcurr" localSheetId="0">#REF!</definedName>
    <definedName name="beittmcurr">#REF!</definedName>
    <definedName name="beittmhi" localSheetId="0">#REF!</definedName>
    <definedName name="beittmhi">#REF!</definedName>
    <definedName name="beittmlo" localSheetId="0">#REF!</definedName>
    <definedName name="beittmlo">#REF!</definedName>
    <definedName name="beittmrelavg" localSheetId="0">#REF!</definedName>
    <definedName name="beittmrelavg">#REF!</definedName>
    <definedName name="beittmrelcurr" localSheetId="0">#REF!</definedName>
    <definedName name="beittmrelcurr">#REF!</definedName>
    <definedName name="beittmrelhi" localSheetId="0">#REF!</definedName>
    <definedName name="beittmrelhi">#REF!</definedName>
    <definedName name="beittmrello" localSheetId="0">#REF!</definedName>
    <definedName name="beittmrello">#REF!</definedName>
    <definedName name="beiup" localSheetId="0">#REF!</definedName>
    <definedName name="beiup">#REF!</definedName>
    <definedName name="beivol" localSheetId="0">#REF!</definedName>
    <definedName name="beivol">#REF!</definedName>
    <definedName name="beiyield" localSheetId="0">#REF!</definedName>
    <definedName name="beiyield">#REF!</definedName>
    <definedName name="blah" localSheetId="0" hidden="1">{"page 1",#N/A,FALSE,"Comps";"page 2",#N/A,FALSE,"Comps"}</definedName>
    <definedName name="blah" hidden="1">{"page 1",#N/A,FALSE,"Comps";"page 2",#N/A,FALSE,"Comps"}</definedName>
    <definedName name="BS_93_94" localSheetId="0">[7]Sheet1!#REF!</definedName>
    <definedName name="BS_93_94">[7]Sheet1!#REF!</definedName>
    <definedName name="bv">[1]BS!$BB$41</definedName>
    <definedName name="bwcavg" localSheetId="0">#REF!</definedName>
    <definedName name="bwcavg">#REF!</definedName>
    <definedName name="bwcchg" localSheetId="0">#REF!</definedName>
    <definedName name="bwcchg">#REF!</definedName>
    <definedName name="bwccrpe" localSheetId="0">#REF!</definedName>
    <definedName name="bwccrpe">#REF!</definedName>
    <definedName name="bwccurr" localSheetId="0">#REF!</definedName>
    <definedName name="bwccurr">#REF!</definedName>
    <definedName name="bwcdate" localSheetId="0">#REF!</definedName>
    <definedName name="bwcdate">#REF!</definedName>
    <definedName name="bwcdown" localSheetId="0">#REF!</definedName>
    <definedName name="bwcdown">#REF!</definedName>
    <definedName name="bwcdownsup" localSheetId="0">#REF!</definedName>
    <definedName name="bwcdownsup">#REF!</definedName>
    <definedName name="bwcevebitda" localSheetId="0">#REF!</definedName>
    <definedName name="bwcevebitda">#REF!</definedName>
    <definedName name="bwcffqpeavg" localSheetId="0">#REF!</definedName>
    <definedName name="bwcffqpeavg">#REF!</definedName>
    <definedName name="bwcffqpecurr" localSheetId="0">#REF!</definedName>
    <definedName name="bwcffqpecurr">#REF!</definedName>
    <definedName name="bwcFY1cons" localSheetId="0">#REF!</definedName>
    <definedName name="bwcFY1cons">#REF!</definedName>
    <definedName name="bwcFY2cons" localSheetId="0">#REF!</definedName>
    <definedName name="bwcFY2cons">#REF!</definedName>
    <definedName name="bwchi" localSheetId="0">#REF!</definedName>
    <definedName name="bwchi">#REF!</definedName>
    <definedName name="bwchilo" localSheetId="0">#REF!</definedName>
    <definedName name="bwchilo">#REF!</definedName>
    <definedName name="bwclo" localSheetId="0">#REF!</definedName>
    <definedName name="bwclo">#REF!</definedName>
    <definedName name="bwcmktcap" localSheetId="0">#REF!</definedName>
    <definedName name="bwcmktcap">#REF!</definedName>
    <definedName name="bwcpe1" localSheetId="0">#REF!</definedName>
    <definedName name="bwcpe1">#REF!</definedName>
    <definedName name="bwcpe2" localSheetId="0">#REF!</definedName>
    <definedName name="bwcpe2">#REF!</definedName>
    <definedName name="bwcpegrowthavg" localSheetId="0">#REF!</definedName>
    <definedName name="bwcpegrowthavg">#REF!</definedName>
    <definedName name="bwcpegrowthcurr" localSheetId="0">#REF!</definedName>
    <definedName name="bwcpegrowthcurr">#REF!</definedName>
    <definedName name="bwcpegrowthmax" localSheetId="0">#REF!</definedName>
    <definedName name="bwcpegrowthmax">#REF!</definedName>
    <definedName name="bwcpegrowthmin" localSheetId="0">#REF!</definedName>
    <definedName name="bwcpegrowthmin">#REF!</definedName>
    <definedName name="bwcperelavg" localSheetId="0">#REF!</definedName>
    <definedName name="bwcperelavg">#REF!</definedName>
    <definedName name="bwcperelcurr" localSheetId="0">#REF!</definedName>
    <definedName name="bwcperelcurr">#REF!</definedName>
    <definedName name="bwcprice" localSheetId="0">#REF!</definedName>
    <definedName name="bwcprice">#REF!</definedName>
    <definedName name="bwcqv" localSheetId="0">#REF!</definedName>
    <definedName name="bwcqv">#REF!</definedName>
    <definedName name="bwcrating" localSheetId="0">#REF!</definedName>
    <definedName name="bwcrating">#REF!</definedName>
    <definedName name="bwcrpe" localSheetId="0">#REF!</definedName>
    <definedName name="bwcrpe">#REF!</definedName>
    <definedName name="bwcshares" localSheetId="0">#REF!</definedName>
    <definedName name="bwcshares">#REF!</definedName>
    <definedName name="bwctech" localSheetId="0">#REF!</definedName>
    <definedName name="bwctech">#REF!</definedName>
    <definedName name="bwctprice" localSheetId="0">#REF!</definedName>
    <definedName name="bwctprice">#REF!</definedName>
    <definedName name="bwcttmavg" localSheetId="0">#REF!</definedName>
    <definedName name="bwcttmavg">#REF!</definedName>
    <definedName name="bwcttmcurr" localSheetId="0">#REF!</definedName>
    <definedName name="bwcttmcurr">#REF!</definedName>
    <definedName name="bwcttmhi" localSheetId="0">#REF!</definedName>
    <definedName name="bwcttmhi">#REF!</definedName>
    <definedName name="bwcttmlo" localSheetId="0">#REF!</definedName>
    <definedName name="bwcttmlo">#REF!</definedName>
    <definedName name="bwcttmrelavg" localSheetId="0">#REF!</definedName>
    <definedName name="bwcttmrelavg">#REF!</definedName>
    <definedName name="bwcttmrelcurr" localSheetId="0">#REF!</definedName>
    <definedName name="bwcttmrelcurr">#REF!</definedName>
    <definedName name="bwcttmrelhi" localSheetId="0">#REF!</definedName>
    <definedName name="bwcttmrelhi">#REF!</definedName>
    <definedName name="bwcttmrello" localSheetId="0">#REF!</definedName>
    <definedName name="bwcttmrello">#REF!</definedName>
    <definedName name="bwcup" localSheetId="0">#REF!</definedName>
    <definedName name="bwcup">#REF!</definedName>
    <definedName name="bwcupsup" localSheetId="0">#REF!</definedName>
    <definedName name="bwcupsup">#REF!</definedName>
    <definedName name="bwcvol" localSheetId="0">#REF!</definedName>
    <definedName name="bwcvol">#REF!</definedName>
    <definedName name="bwcyield" localSheetId="0">#REF!</definedName>
    <definedName name="bwcyield">#REF!</definedName>
    <definedName name="Case" localSheetId="0">#REF!</definedName>
    <definedName name="Case">#REF!</definedName>
    <definedName name="Cash">[1]BS!$BB$6</definedName>
    <definedName name="cashps">[1]BS!$BB$42</definedName>
    <definedName name="cb_sChart1560B1BF" localSheetId="0">#REF!</definedName>
    <definedName name="cb_sChart1560B1BF">#REF!</definedName>
    <definedName name="cb_sChart1560B1BF_opts" hidden="1">"1, 9, 1, False, 2, False, False, , 0, False, False, 1, 1"</definedName>
    <definedName name="cb_sChart1560B326" localSheetId="0">#REF!</definedName>
    <definedName name="cb_sChart1560B326">#REF!</definedName>
    <definedName name="cb_sChart1560B326_opts" hidden="1">"1, 9, 1, False, 2, False, False, , 0, False, False, 1, 1"</definedName>
    <definedName name="cb_sChart1560B5DC" localSheetId="0">#REF!</definedName>
    <definedName name="cb_sChart1560B5DC">#REF!</definedName>
    <definedName name="cb_sChart1560B5DC_opts" hidden="1">"1, 9, 1, False, 2, False, False, , 0, False, False, 1, 1"</definedName>
    <definedName name="cb_sChart1560C23F" localSheetId="0">#REF!</definedName>
    <definedName name="cb_sChart1560C23F">#REF!</definedName>
    <definedName name="cb_sChart1560C23F_opts" hidden="1">"1, 9, 1, False, 2, False, False, , 0, False, False, 1, 1"</definedName>
    <definedName name="cb_sChart1B28B2AD" localSheetId="0">#REF!</definedName>
    <definedName name="cb_sChart1B28B2AD">#REF!</definedName>
    <definedName name="cb_sChart1B28B2AD_opts" hidden="1">"1, 3, 1, False, 2, False, False, , 0, False, True, 1, 1"</definedName>
    <definedName name="cb_sChart1B28B8C8" localSheetId="0">#REF!</definedName>
    <definedName name="cb_sChart1B28B8C8">#REF!</definedName>
    <definedName name="cb_sChart1B28B8C8_opts" hidden="1">"1, 3, 1, False, 2, False, False, , 0, False, True, 1, 1"</definedName>
    <definedName name="cb_sChart1B28BF3F" localSheetId="0">#REF!</definedName>
    <definedName name="cb_sChart1B28BF3F">#REF!</definedName>
    <definedName name="cb_sChart1B28BF3F_opts" hidden="1">"1, 3, 1, False, 2, False, False, , 0, False, True, 1, 1"</definedName>
    <definedName name="cb_sChart1B28C218" localSheetId="0">#REF!</definedName>
    <definedName name="cb_sChart1B28C218">#REF!</definedName>
    <definedName name="cb_sChart1B28C218_opts" hidden="1">"1, 3, 1, False, 2, False, False, , 0, False, True, 1, 1"</definedName>
    <definedName name="cb_sChart1B28C96B" localSheetId="0">#REF!</definedName>
    <definedName name="cb_sChart1B28C96B">#REF!</definedName>
    <definedName name="cb_sChart1B28C96B_opts" hidden="1">"1, 3, 1, False, 2, False, False, , 0, False, True, 1, 1"</definedName>
    <definedName name="ccc" localSheetId="0">'[5]M&amp;A'!#REF!</definedName>
    <definedName name="ccc">'[5]M&amp;A'!#REF!</definedName>
    <definedName name="CD" localSheetId="0">[8]INPUT!#REF!</definedName>
    <definedName name="CD">[8]INPUT!#REF!</definedName>
    <definedName name="cdtavg" localSheetId="0">#REF!</definedName>
    <definedName name="cdtavg">#REF!</definedName>
    <definedName name="cdtchg" localSheetId="0">#REF!</definedName>
    <definedName name="cdtchg">#REF!</definedName>
    <definedName name="cdtcrpe" localSheetId="0">#REF!</definedName>
    <definedName name="cdtcrpe">#REF!</definedName>
    <definedName name="cdtcurr" localSheetId="0">#REF!</definedName>
    <definedName name="cdtcurr">#REF!</definedName>
    <definedName name="cdtdate" localSheetId="0">#REF!</definedName>
    <definedName name="cdtdate">#REF!</definedName>
    <definedName name="cdtdown" localSheetId="0">#REF!</definedName>
    <definedName name="cdtdown">#REF!</definedName>
    <definedName name="cdtdownsup" localSheetId="0">#REF!</definedName>
    <definedName name="cdtdownsup">#REF!</definedName>
    <definedName name="cdtevebitda" localSheetId="0">#REF!</definedName>
    <definedName name="cdtevebitda">#REF!</definedName>
    <definedName name="cdtffqpeavg" localSheetId="0">#REF!</definedName>
    <definedName name="cdtffqpeavg">#REF!</definedName>
    <definedName name="cdtffqpecurr" localSheetId="0">#REF!</definedName>
    <definedName name="cdtffqpecurr">#REF!</definedName>
    <definedName name="cdtFY1cons" localSheetId="0">#REF!</definedName>
    <definedName name="cdtFY1cons">#REF!</definedName>
    <definedName name="cdtFY2cons" localSheetId="0">#REF!</definedName>
    <definedName name="cdtFY2cons">#REF!</definedName>
    <definedName name="cdthi" localSheetId="0">#REF!</definedName>
    <definedName name="cdthi">#REF!</definedName>
    <definedName name="cdthilo" localSheetId="0">#REF!</definedName>
    <definedName name="cdthilo">#REF!</definedName>
    <definedName name="cdtlo" localSheetId="0">#REF!</definedName>
    <definedName name="cdtlo">#REF!</definedName>
    <definedName name="cdtmktcap" localSheetId="0">#REF!</definedName>
    <definedName name="cdtmktcap">#REF!</definedName>
    <definedName name="cdtpe1" localSheetId="0">#REF!</definedName>
    <definedName name="cdtpe1">#REF!</definedName>
    <definedName name="cdtpe2" localSheetId="0">#REF!</definedName>
    <definedName name="cdtpe2">#REF!</definedName>
    <definedName name="cdtpegrowthavg" localSheetId="0">#REF!</definedName>
    <definedName name="cdtpegrowthavg">#REF!</definedName>
    <definedName name="cdtpegrowthcurr" localSheetId="0">#REF!</definedName>
    <definedName name="cdtpegrowthcurr">#REF!</definedName>
    <definedName name="cdtpegrowthmax" localSheetId="0">#REF!</definedName>
    <definedName name="cdtpegrowthmax">#REF!</definedName>
    <definedName name="cdtpegrowthmin" localSheetId="0">#REF!</definedName>
    <definedName name="cdtpegrowthmin">#REF!</definedName>
    <definedName name="cdtperelavg" localSheetId="0">#REF!</definedName>
    <definedName name="cdtperelavg">#REF!</definedName>
    <definedName name="cdtperelcurr" localSheetId="0">#REF!</definedName>
    <definedName name="cdtperelcurr">#REF!</definedName>
    <definedName name="cdtprice" localSheetId="0">#REF!</definedName>
    <definedName name="cdtprice">#REF!</definedName>
    <definedName name="cdtqv" localSheetId="0">#REF!</definedName>
    <definedName name="cdtqv">#REF!</definedName>
    <definedName name="cdtrating" localSheetId="0">#REF!</definedName>
    <definedName name="cdtrating">#REF!</definedName>
    <definedName name="cdtrpe" localSheetId="0">#REF!</definedName>
    <definedName name="cdtrpe">#REF!</definedName>
    <definedName name="cdtshares" localSheetId="0">#REF!</definedName>
    <definedName name="cdtshares">#REF!</definedName>
    <definedName name="cdttech" localSheetId="0">#REF!</definedName>
    <definedName name="cdttech">#REF!</definedName>
    <definedName name="cdttprice" localSheetId="0">#REF!</definedName>
    <definedName name="cdttprice">#REF!</definedName>
    <definedName name="cdtttmavg" localSheetId="0">#REF!</definedName>
    <definedName name="cdtttmavg">#REF!</definedName>
    <definedName name="cdtttmcurr" localSheetId="0">#REF!</definedName>
    <definedName name="cdtttmcurr">#REF!</definedName>
    <definedName name="cdtttmhi" localSheetId="0">#REF!</definedName>
    <definedName name="cdtttmhi">#REF!</definedName>
    <definedName name="cdtttmlo" localSheetId="0">#REF!</definedName>
    <definedName name="cdtttmlo">#REF!</definedName>
    <definedName name="cdtttmrelavg" localSheetId="0">#REF!</definedName>
    <definedName name="cdtttmrelavg">#REF!</definedName>
    <definedName name="cdtttmrelcurr" localSheetId="0">#REF!</definedName>
    <definedName name="cdtttmrelcurr">#REF!</definedName>
    <definedName name="cdtttmrelhi" localSheetId="0">#REF!</definedName>
    <definedName name="cdtttmrelhi">#REF!</definedName>
    <definedName name="cdtttmrello" localSheetId="0">#REF!</definedName>
    <definedName name="cdtttmrello">#REF!</definedName>
    <definedName name="cdtup" localSheetId="0">#REF!</definedName>
    <definedName name="cdtup">#REF!</definedName>
    <definedName name="cdtupsup" localSheetId="0">#REF!</definedName>
    <definedName name="cdtupsup">#REF!</definedName>
    <definedName name="cdtvol" localSheetId="0">#REF!</definedName>
    <definedName name="cdtvol">#REF!</definedName>
    <definedName name="cdtyield" localSheetId="0">#REF!</definedName>
    <definedName name="cdtyield">#REF!</definedName>
    <definedName name="channel" localSheetId="0">#REF!</definedName>
    <definedName name="channel">#REF!</definedName>
    <definedName name="CIEN_1Pager">'[9]Sales Force 1Pager'!$A$1:$G$73</definedName>
    <definedName name="Ciena_BS" localSheetId="0">#REF!</definedName>
    <definedName name="Ciena_BS">#REF!</definedName>
    <definedName name="Ciena_CF" localSheetId="0">#REF!</definedName>
    <definedName name="Ciena_CF">#REF!</definedName>
    <definedName name="Ciena_IS" localSheetId="0">#REF!</definedName>
    <definedName name="Ciena_IS">#REF!</definedName>
    <definedName name="cienavg" localSheetId="0">#REF!</definedName>
    <definedName name="cienavg">#REF!</definedName>
    <definedName name="cienavgffq" localSheetId="0">#REF!</definedName>
    <definedName name="cienavgffq">#REF!</definedName>
    <definedName name="cienchg" localSheetId="0">#REF!</definedName>
    <definedName name="cienchg">#REF!</definedName>
    <definedName name="ciencurr" localSheetId="0">#REF!</definedName>
    <definedName name="ciencurr">#REF!</definedName>
    <definedName name="ciencurrffq" localSheetId="0">#REF!</definedName>
    <definedName name="ciencurrffq">#REF!</definedName>
    <definedName name="cienpegrelavg" localSheetId="0">#REF!</definedName>
    <definedName name="cienpegrelavg">#REF!</definedName>
    <definedName name="cienpegrelcurr" localSheetId="0">#REF!</definedName>
    <definedName name="cienpegrelcurr">#REF!</definedName>
    <definedName name="cienpegrowthavg" localSheetId="0">#REF!</definedName>
    <definedName name="cienpegrowthavg">#REF!</definedName>
    <definedName name="cienpegrowthcurr" localSheetId="0">#REF!</definedName>
    <definedName name="cienpegrowthcurr">#REF!</definedName>
    <definedName name="cienshares" localSheetId="0">#REF!</definedName>
    <definedName name="cienshares">#REF!</definedName>
    <definedName name="clsavg" localSheetId="0">#REF!</definedName>
    <definedName name="clsavg">#REF!</definedName>
    <definedName name="clschg" localSheetId="0">#REF!</definedName>
    <definedName name="clschg">#REF!</definedName>
    <definedName name="clscrpe" localSheetId="0">#REF!</definedName>
    <definedName name="clscrpe">#REF!</definedName>
    <definedName name="clscurr" localSheetId="0">#REF!</definedName>
    <definedName name="clscurr">#REF!</definedName>
    <definedName name="clsdate" localSheetId="0">#REF!</definedName>
    <definedName name="clsdate">#REF!</definedName>
    <definedName name="clsdown" localSheetId="0">#REF!</definedName>
    <definedName name="clsdown">#REF!</definedName>
    <definedName name="clsdownsup" localSheetId="0">#REF!</definedName>
    <definedName name="clsdownsup">#REF!</definedName>
    <definedName name="clseps98" localSheetId="0">#REF!</definedName>
    <definedName name="clseps98">#REF!</definedName>
    <definedName name="clseps99" localSheetId="0">#REF!</definedName>
    <definedName name="clseps99">#REF!</definedName>
    <definedName name="clsfy1cons" localSheetId="0">#REF!</definedName>
    <definedName name="clsfy1cons">#REF!</definedName>
    <definedName name="clsfy2cons" localSheetId="0">#REF!</definedName>
    <definedName name="clsfy2cons">#REF!</definedName>
    <definedName name="clshi" localSheetId="0">#REF!</definedName>
    <definedName name="clshi">#REF!</definedName>
    <definedName name="clshilo" localSheetId="0">#REF!</definedName>
    <definedName name="clshilo">#REF!</definedName>
    <definedName name="clslow" localSheetId="0">#REF!</definedName>
    <definedName name="clslow">#REF!</definedName>
    <definedName name="clsmktcap" localSheetId="0">#REF!</definedName>
    <definedName name="clsmktcap">#REF!</definedName>
    <definedName name="clspegrowthavg" localSheetId="0">#REF!</definedName>
    <definedName name="clspegrowthavg">#REF!</definedName>
    <definedName name="clspegrowthcurr" localSheetId="0">#REF!</definedName>
    <definedName name="clspegrowthcurr">#REF!</definedName>
    <definedName name="clspegrowthhi" localSheetId="0">#REF!</definedName>
    <definedName name="clspegrowthhi">#REF!</definedName>
    <definedName name="clspegrowthlow" localSheetId="0">#REF!</definedName>
    <definedName name="clspegrowthlow">#REF!</definedName>
    <definedName name="clsprice" localSheetId="0">#REF!</definedName>
    <definedName name="clsprice">#REF!</definedName>
    <definedName name="clsrpe" localSheetId="0">#REF!</definedName>
    <definedName name="clsrpe">#REF!</definedName>
    <definedName name="clsshares" localSheetId="0">#REF!</definedName>
    <definedName name="clsshares">#REF!</definedName>
    <definedName name="clstprice" localSheetId="0">#REF!</definedName>
    <definedName name="clstprice">#REF!</definedName>
    <definedName name="clsttmavg" localSheetId="0">#REF!</definedName>
    <definedName name="clsttmavg">#REF!</definedName>
    <definedName name="clsttmcurr" localSheetId="0">#REF!</definedName>
    <definedName name="clsttmcurr">#REF!</definedName>
    <definedName name="clsttmhi" localSheetId="0">#REF!</definedName>
    <definedName name="clsttmhi">#REF!</definedName>
    <definedName name="clsttmlow" localSheetId="0">#REF!</definedName>
    <definedName name="clsttmlow">#REF!</definedName>
    <definedName name="clsttmrelavg" localSheetId="0">#REF!</definedName>
    <definedName name="clsttmrelavg">#REF!</definedName>
    <definedName name="clsttmrelcurr" localSheetId="0">#REF!</definedName>
    <definedName name="clsttmrelcurr">#REF!</definedName>
    <definedName name="clsttmrelhi" localSheetId="0">#REF!</definedName>
    <definedName name="clsttmrelhi">#REF!</definedName>
    <definedName name="clsttmrellow" localSheetId="0">#REF!</definedName>
    <definedName name="clsttmrellow">#REF!</definedName>
    <definedName name="clsup" localSheetId="0">#REF!</definedName>
    <definedName name="clsup">#REF!</definedName>
    <definedName name="clsupsup" localSheetId="0">#REF!</definedName>
    <definedName name="clsupsup">#REF!</definedName>
    <definedName name="clsvol" localSheetId="0">#REF!</definedName>
    <definedName name="clsvol">#REF!</definedName>
    <definedName name="clsyield" localSheetId="0">#REF!</definedName>
    <definedName name="clsyield">#REF!</definedName>
    <definedName name="cmtnavg" localSheetId="0">#REF!</definedName>
    <definedName name="cmtnavg">#REF!</definedName>
    <definedName name="cmtnavgffq" localSheetId="0">#REF!</definedName>
    <definedName name="cmtnavgffq">#REF!</definedName>
    <definedName name="cmtnchg" localSheetId="0">#REF!</definedName>
    <definedName name="cmtnchg">#REF!</definedName>
    <definedName name="cmtncurr" localSheetId="0">#REF!</definedName>
    <definedName name="cmtncurr">#REF!</definedName>
    <definedName name="cmtncurrffq" localSheetId="0">#REF!</definedName>
    <definedName name="cmtncurrffq">#REF!</definedName>
    <definedName name="cmtnpegrelavg" localSheetId="0">#REF!</definedName>
    <definedName name="cmtnpegrelavg">#REF!</definedName>
    <definedName name="cmtnpegrelcurr" localSheetId="0">#REF!</definedName>
    <definedName name="cmtnpegrelcurr">#REF!</definedName>
    <definedName name="cmtnpegrowthavg" localSheetId="0">#REF!</definedName>
    <definedName name="cmtnpegrowthavg">#REF!</definedName>
    <definedName name="cmtnpegrowthcurr" localSheetId="0">#REF!</definedName>
    <definedName name="cmtnpegrowthcurr">#REF!</definedName>
    <definedName name="cmtnshares" localSheetId="0">#REF!</definedName>
    <definedName name="cmtnshares">#REF!</definedName>
    <definedName name="cmvtavg" localSheetId="0">#REF!</definedName>
    <definedName name="cmvtavg">#REF!</definedName>
    <definedName name="cmvtavgffq" localSheetId="0">#REF!</definedName>
    <definedName name="cmvtavgffq">#REF!</definedName>
    <definedName name="cmvtchg" localSheetId="0">#REF!</definedName>
    <definedName name="cmvtchg">#REF!</definedName>
    <definedName name="cmvtcurr" localSheetId="0">#REF!</definedName>
    <definedName name="cmvtcurr">#REF!</definedName>
    <definedName name="cmvtcurrffq" localSheetId="0">#REF!</definedName>
    <definedName name="cmvtcurrffq">#REF!</definedName>
    <definedName name="cmvtpegrelavg" localSheetId="0">#REF!</definedName>
    <definedName name="cmvtpegrelavg">#REF!</definedName>
    <definedName name="cmvtpegrelcurr" localSheetId="0">#REF!</definedName>
    <definedName name="cmvtpegrelcurr">#REF!</definedName>
    <definedName name="cmvtpegrowthavg" localSheetId="0">#REF!</definedName>
    <definedName name="cmvtpegrowthavg">#REF!</definedName>
    <definedName name="cmvtpegrowthcurr" localSheetId="0">#REF!</definedName>
    <definedName name="cmvtpegrowthcurr">#REF!</definedName>
    <definedName name="common" localSheetId="0">#REF!</definedName>
    <definedName name="common">#REF!</definedName>
    <definedName name="comsavg" localSheetId="0">#REF!</definedName>
    <definedName name="comsavg">#REF!</definedName>
    <definedName name="comsavgffq" localSheetId="0">#REF!</definedName>
    <definedName name="comsavgffq">#REF!</definedName>
    <definedName name="comschg" localSheetId="0">#REF!</definedName>
    <definedName name="comschg">#REF!</definedName>
    <definedName name="comscurr" localSheetId="0">#REF!</definedName>
    <definedName name="comscurr">#REF!</definedName>
    <definedName name="comscurrffq" localSheetId="0">#REF!</definedName>
    <definedName name="comscurrffq">#REF!</definedName>
    <definedName name="comspegrelavg" localSheetId="0">#REF!</definedName>
    <definedName name="comspegrelavg">#REF!</definedName>
    <definedName name="comspegrelcurr" localSheetId="0">#REF!</definedName>
    <definedName name="comspegrelcurr">#REF!</definedName>
    <definedName name="comspegrowthavg" localSheetId="0">#REF!</definedName>
    <definedName name="comspegrowthavg">#REF!</definedName>
    <definedName name="comspegrowthcurr" localSheetId="0">#REF!</definedName>
    <definedName name="comspegrowthcurr">#REF!</definedName>
    <definedName name="conv" localSheetId="0">'[10]FinModel-FY'!#REF!</definedName>
    <definedName name="conv">'[10]FinModel-FY'!#REF!</definedName>
    <definedName name="conv2" localSheetId="0">[11]Qrtly!#REF!</definedName>
    <definedName name="conv2">[11]Qrtly!#REF!</definedName>
    <definedName name="CPI" localSheetId="0">#REF!</definedName>
    <definedName name="CPI">#REF!</definedName>
    <definedName name="csavg" localSheetId="0">#REF!</definedName>
    <definedName name="csavg">#REF!</definedName>
    <definedName name="csavgffq" localSheetId="0">#REF!</definedName>
    <definedName name="csavgffq">#REF!</definedName>
    <definedName name="cschg" localSheetId="0">#REF!</definedName>
    <definedName name="cschg">#REF!</definedName>
    <definedName name="cscoavg" localSheetId="0">#REF!</definedName>
    <definedName name="cscoavg">#REF!</definedName>
    <definedName name="cscoavgffq" localSheetId="0">#REF!</definedName>
    <definedName name="cscoavgffq">#REF!</definedName>
    <definedName name="cscochg" localSheetId="0">#REF!</definedName>
    <definedName name="cscochg">#REF!</definedName>
    <definedName name="cscocurr" localSheetId="0">#REF!</definedName>
    <definedName name="cscocurr">#REF!</definedName>
    <definedName name="cscocurrffq" localSheetId="0">#REF!</definedName>
    <definedName name="cscocurrffq">#REF!</definedName>
    <definedName name="cscopegrelavg" localSheetId="0">#REF!</definedName>
    <definedName name="cscopegrelavg">#REF!</definedName>
    <definedName name="cscopegrelcurr" localSheetId="0">#REF!</definedName>
    <definedName name="cscopegrelcurr">#REF!</definedName>
    <definedName name="cscopegrowthavg" localSheetId="0">#REF!</definedName>
    <definedName name="cscopegrowthavg">#REF!</definedName>
    <definedName name="cscopegrowthcurr" localSheetId="0">#REF!</definedName>
    <definedName name="cscopegrowthcurr">#REF!</definedName>
    <definedName name="cscoshares" localSheetId="0">#REF!</definedName>
    <definedName name="cscoshares">#REF!</definedName>
    <definedName name="cscurr" localSheetId="0">#REF!</definedName>
    <definedName name="cscurr">#REF!</definedName>
    <definedName name="cscurrffq" localSheetId="0">#REF!</definedName>
    <definedName name="cscurrffq">#REF!</definedName>
    <definedName name="csize" localSheetId="0">#REF!</definedName>
    <definedName name="csize">#REF!</definedName>
    <definedName name="cspegrelavg" localSheetId="0">#REF!</definedName>
    <definedName name="cspegrelavg">#REF!</definedName>
    <definedName name="cspegrelcurr" localSheetId="0">#REF!</definedName>
    <definedName name="cspegrelcurr">#REF!</definedName>
    <definedName name="cspegrowthavg" localSheetId="0">#REF!</definedName>
    <definedName name="cspegrowthavg">#REF!</definedName>
    <definedName name="cspegrowthcurr" localSheetId="0">#REF!</definedName>
    <definedName name="cspegrowthcurr">#REF!</definedName>
    <definedName name="ctvavg" localSheetId="0">#REF!</definedName>
    <definedName name="ctvavg">#REF!</definedName>
    <definedName name="ctvchg" localSheetId="0">#REF!</definedName>
    <definedName name="ctvchg">#REF!</definedName>
    <definedName name="ctvcrpe" localSheetId="0">#REF!</definedName>
    <definedName name="ctvcrpe">#REF!</definedName>
    <definedName name="ctvcurr" localSheetId="0">#REF!</definedName>
    <definedName name="ctvcurr">#REF!</definedName>
    <definedName name="ctvdate" localSheetId="0">#REF!</definedName>
    <definedName name="ctvdate">#REF!</definedName>
    <definedName name="ctvdown" localSheetId="0">#REF!</definedName>
    <definedName name="ctvdown">#REF!</definedName>
    <definedName name="ctvdownsup" localSheetId="0">#REF!</definedName>
    <definedName name="ctvdownsup">#REF!</definedName>
    <definedName name="ctveps98" localSheetId="0">#REF!</definedName>
    <definedName name="ctveps98">#REF!</definedName>
    <definedName name="ctveps99" localSheetId="0">#REF!</definedName>
    <definedName name="ctveps99">#REF!</definedName>
    <definedName name="ctvfy1cons" localSheetId="0">#REF!</definedName>
    <definedName name="ctvfy1cons">#REF!</definedName>
    <definedName name="ctvfy2cons" localSheetId="0">#REF!</definedName>
    <definedName name="ctvfy2cons">#REF!</definedName>
    <definedName name="ctvhi" localSheetId="0">#REF!</definedName>
    <definedName name="ctvhi">#REF!</definedName>
    <definedName name="ctvhilo" localSheetId="0">#REF!</definedName>
    <definedName name="ctvhilo">#REF!</definedName>
    <definedName name="ctvlow" localSheetId="0">#REF!</definedName>
    <definedName name="ctvlow">#REF!</definedName>
    <definedName name="ctvmktcap" localSheetId="0">#REF!</definedName>
    <definedName name="ctvmktcap">#REF!</definedName>
    <definedName name="ctvpegrowthavg" localSheetId="0">#REF!</definedName>
    <definedName name="ctvpegrowthavg">#REF!</definedName>
    <definedName name="ctvpegrowthcurr" localSheetId="0">#REF!</definedName>
    <definedName name="ctvpegrowthcurr">#REF!</definedName>
    <definedName name="ctvpegrowthhi" localSheetId="0">#REF!</definedName>
    <definedName name="ctvpegrowthhi">#REF!</definedName>
    <definedName name="ctvpegrowthlow" localSheetId="0">#REF!</definedName>
    <definedName name="ctvpegrowthlow">#REF!</definedName>
    <definedName name="ctvprice" localSheetId="0">#REF!</definedName>
    <definedName name="ctvprice">#REF!</definedName>
    <definedName name="ctvrpe" localSheetId="0">#REF!</definedName>
    <definedName name="ctvrpe">#REF!</definedName>
    <definedName name="ctvshares" localSheetId="0">#REF!</definedName>
    <definedName name="ctvshares">#REF!</definedName>
    <definedName name="ctvtprice" localSheetId="0">#REF!</definedName>
    <definedName name="ctvtprice">#REF!</definedName>
    <definedName name="ctvttmavg" localSheetId="0">#REF!</definedName>
    <definedName name="ctvttmavg">#REF!</definedName>
    <definedName name="ctvttmcurr" localSheetId="0">#REF!</definedName>
    <definedName name="ctvttmcurr">#REF!</definedName>
    <definedName name="ctvttmhi" localSheetId="0">#REF!</definedName>
    <definedName name="ctvttmhi">#REF!</definedName>
    <definedName name="ctvttmlow" localSheetId="0">#REF!</definedName>
    <definedName name="ctvttmlow">#REF!</definedName>
    <definedName name="ctvttmrelavg" localSheetId="0">#REF!</definedName>
    <definedName name="ctvttmrelavg">#REF!</definedName>
    <definedName name="ctvttmrelcurr" localSheetId="0">#REF!</definedName>
    <definedName name="ctvttmrelcurr">#REF!</definedName>
    <definedName name="ctvttmrelhi" localSheetId="0">#REF!</definedName>
    <definedName name="ctvttmrelhi">#REF!</definedName>
    <definedName name="ctvttmrellow" localSheetId="0">#REF!</definedName>
    <definedName name="ctvttmrellow">#REF!</definedName>
    <definedName name="ctvup" localSheetId="0">#REF!</definedName>
    <definedName name="ctvup">#REF!</definedName>
    <definedName name="ctvupsup" localSheetId="0">#REF!</definedName>
    <definedName name="ctvupsup">#REF!</definedName>
    <definedName name="ctvvol" localSheetId="0">#REF!</definedName>
    <definedName name="ctvvol">#REF!</definedName>
    <definedName name="ctvyield" localSheetId="0">#REF!</definedName>
    <definedName name="ctvyield">#REF!</definedName>
    <definedName name="CU" localSheetId="0">#REF!</definedName>
    <definedName name="CU">#REF!</definedName>
    <definedName name="CU1_" localSheetId="0">#REF!</definedName>
    <definedName name="CU1_">#REF!</definedName>
    <definedName name="currenta">[1]BS!$BB$11</definedName>
    <definedName name="currentl">[1]BS!$BB$28</definedName>
    <definedName name="DATA" localSheetId="0">[12]Data!$A$10:$DO$223</definedName>
    <definedName name="DATA">[12]Data!$A$10:$DO$223</definedName>
    <definedName name="_xlnm.Database" localSheetId="0">#REF!</definedName>
    <definedName name="_xlnm.Database">#REF!</definedName>
    <definedName name="dataID" localSheetId="0">#REF!</definedName>
    <definedName name="dataID">#REF!</definedName>
    <definedName name="date" localSheetId="0">#REF!</definedName>
    <definedName name="date">#REF!</definedName>
    <definedName name="Debt">[1]BS!$BB$43</definedName>
    <definedName name="debttc">[1]BS!$BB$45</definedName>
    <definedName name="DirectTable" localSheetId="0">#REF!</definedName>
    <definedName name="DirectTable">#REF!</definedName>
    <definedName name="Div" localSheetId="0">#REF!</definedName>
    <definedName name="Div">#REF!</definedName>
    <definedName name="dividend" localSheetId="0">[13]IS!$AN$36</definedName>
    <definedName name="dividend">[13]IS!$AN$36</definedName>
    <definedName name="down" localSheetId="0">#REF!</definedName>
    <definedName name="down">#REF!</definedName>
    <definedName name="downsup" localSheetId="0">#REF!</definedName>
    <definedName name="downsup">#REF!</definedName>
    <definedName name="dso">[1]BS!$BB$49</definedName>
    <definedName name="dupe" localSheetId="0">[4]acerno!#REF!</definedName>
    <definedName name="dupe">[4]acerno!#REF!</definedName>
    <definedName name="ebit" localSheetId="0">#REF!</definedName>
    <definedName name="ebit">#REF!</definedName>
    <definedName name="ebitda00">[1]CF!$BI$15</definedName>
    <definedName name="ebitda96">[1]CF!$AO$15</definedName>
    <definedName name="ebitda97">[1]CF!$AT$15</definedName>
    <definedName name="ebitda98">[1]CF!$AY$15</definedName>
    <definedName name="ebitda99">[1]CF!$BD$15</definedName>
    <definedName name="ebitdaps00">[1]CF!$BI$16</definedName>
    <definedName name="ebitdaps97" localSheetId="0">#REF!</definedName>
    <definedName name="ebitdaps97">#REF!</definedName>
    <definedName name="ebitdaps98">[1]CF!$AY$16</definedName>
    <definedName name="ebitdaps99">[1]CF!$BD$16</definedName>
    <definedName name="ecilavg" localSheetId="0">#REF!</definedName>
    <definedName name="ecilavg">#REF!</definedName>
    <definedName name="ecilavgffq" localSheetId="0">#REF!</definedName>
    <definedName name="ecilavgffq">#REF!</definedName>
    <definedName name="ecilchg" localSheetId="0">#REF!</definedName>
    <definedName name="ecilchg">#REF!</definedName>
    <definedName name="ecilcurr" localSheetId="0">#REF!</definedName>
    <definedName name="ecilcurr">#REF!</definedName>
    <definedName name="ecilcurrffq" localSheetId="0">#REF!</definedName>
    <definedName name="ecilcurrffq">#REF!</definedName>
    <definedName name="ecilpegrelavg" localSheetId="0">#REF!</definedName>
    <definedName name="ecilpegrelavg">#REF!</definedName>
    <definedName name="ecilpegrelcurr" localSheetId="0">#REF!</definedName>
    <definedName name="ecilpegrelcurr">#REF!</definedName>
    <definedName name="ecilpegrowthavg" localSheetId="0">#REF!</definedName>
    <definedName name="ecilpegrowthavg">#REF!</definedName>
    <definedName name="ecilpegrowthcurr" localSheetId="0">#REF!</definedName>
    <definedName name="ecilpegrowthcurr">#REF!</definedName>
    <definedName name="ElDato">'[14]Comps - Market'!$F$7</definedName>
    <definedName name="eps00">[1]IS!$BI$46</definedName>
    <definedName name="epsffq">[1]IS!$BC$78</definedName>
    <definedName name="epsffqch">[1]IS!$BA$79</definedName>
    <definedName name="epsffqgr">[1]IS!$BC$79</definedName>
    <definedName name="equity">[1]BS!$BB$36</definedName>
    <definedName name="ericyavg" localSheetId="0">#REF!</definedName>
    <definedName name="ericyavg">#REF!</definedName>
    <definedName name="ericyavgffq" localSheetId="0">#REF!</definedName>
    <definedName name="ericyavgffq">#REF!</definedName>
    <definedName name="ericychg" localSheetId="0">#REF!</definedName>
    <definedName name="ericychg">#REF!</definedName>
    <definedName name="ericycurr" localSheetId="0">#REF!</definedName>
    <definedName name="ericycurr">#REF!</definedName>
    <definedName name="ericycurrffq" localSheetId="0">#REF!</definedName>
    <definedName name="ericycurrffq">#REF!</definedName>
    <definedName name="ericypegrelavg" localSheetId="0">#REF!</definedName>
    <definedName name="ericypegrelavg">#REF!</definedName>
    <definedName name="ericypegrelcurr" localSheetId="0">#REF!</definedName>
    <definedName name="ericypegrelcurr">#REF!</definedName>
    <definedName name="ericypegrowthavg" localSheetId="0">#REF!</definedName>
    <definedName name="ericypegrowthavg">#REF!</definedName>
    <definedName name="ericypegrowthcurr" localSheetId="0">#REF!</definedName>
    <definedName name="ericypegrowthcurr">#REF!</definedName>
    <definedName name="etekavg" localSheetId="0">#REF!</definedName>
    <definedName name="etekavg">#REF!</definedName>
    <definedName name="etekchg" localSheetId="0">#REF!</definedName>
    <definedName name="etekchg">#REF!</definedName>
    <definedName name="etekcrpe" localSheetId="0">#REF!</definedName>
    <definedName name="etekcrpe">#REF!</definedName>
    <definedName name="etekcurr" localSheetId="0">#REF!</definedName>
    <definedName name="etekcurr">#REF!</definedName>
    <definedName name="etekdown" localSheetId="0">#REF!</definedName>
    <definedName name="etekdown">#REF!</definedName>
    <definedName name="etekdownsup" localSheetId="0">#REF!</definedName>
    <definedName name="etekdownsup">#REF!</definedName>
    <definedName name="etekeps99" localSheetId="0">#REF!</definedName>
    <definedName name="etekeps99">#REF!</definedName>
    <definedName name="etekfy1cons" localSheetId="0">#REF!</definedName>
    <definedName name="etekfy1cons">#REF!</definedName>
    <definedName name="etekfy2cons" localSheetId="0">#REF!</definedName>
    <definedName name="etekfy2cons">#REF!</definedName>
    <definedName name="etekhi" localSheetId="0">#REF!</definedName>
    <definedName name="etekhi">#REF!</definedName>
    <definedName name="etekhilo" localSheetId="0">#REF!</definedName>
    <definedName name="etekhilo">#REF!</definedName>
    <definedName name="eteklow" localSheetId="0">#REF!</definedName>
    <definedName name="eteklow">#REF!</definedName>
    <definedName name="etekmktcap" localSheetId="0">#REF!</definedName>
    <definedName name="etekmktcap">#REF!</definedName>
    <definedName name="etekpegrowthavg" localSheetId="0">#REF!</definedName>
    <definedName name="etekpegrowthavg">#REF!</definedName>
    <definedName name="etekpegrowthcurr" localSheetId="0">#REF!</definedName>
    <definedName name="etekpegrowthcurr">#REF!</definedName>
    <definedName name="etekpegrowthhi" localSheetId="0">#REF!</definedName>
    <definedName name="etekpegrowthhi">#REF!</definedName>
    <definedName name="etekpegrowthlow" localSheetId="0">#REF!</definedName>
    <definedName name="etekpegrowthlow">#REF!</definedName>
    <definedName name="etekprice" localSheetId="0">#REF!</definedName>
    <definedName name="etekprice">#REF!</definedName>
    <definedName name="etekrpe" localSheetId="0">#REF!</definedName>
    <definedName name="etekrpe">#REF!</definedName>
    <definedName name="etekshares" localSheetId="0">#REF!</definedName>
    <definedName name="etekshares">#REF!</definedName>
    <definedName name="etektprice" localSheetId="0">#REF!</definedName>
    <definedName name="etektprice">#REF!</definedName>
    <definedName name="etekttmavg" localSheetId="0">#REF!</definedName>
    <definedName name="etekttmavg">#REF!</definedName>
    <definedName name="etekttmcurr" localSheetId="0">#REF!</definedName>
    <definedName name="etekttmcurr">#REF!</definedName>
    <definedName name="etekttmhi" localSheetId="0">#REF!</definedName>
    <definedName name="etekttmhi">#REF!</definedName>
    <definedName name="etekttmlow" localSheetId="0">#REF!</definedName>
    <definedName name="etekttmlow">#REF!</definedName>
    <definedName name="etekttmrelavg" localSheetId="0">#REF!</definedName>
    <definedName name="etekttmrelavg">#REF!</definedName>
    <definedName name="etekttmrelcurr" localSheetId="0">#REF!</definedName>
    <definedName name="etekttmrelcurr">#REF!</definedName>
    <definedName name="etekttmrelhi" localSheetId="0">#REF!</definedName>
    <definedName name="etekttmrelhi">#REF!</definedName>
    <definedName name="etekttmrellow" localSheetId="0">#REF!</definedName>
    <definedName name="etekttmrellow">#REF!</definedName>
    <definedName name="etekup" localSheetId="0">#REF!</definedName>
    <definedName name="etekup">#REF!</definedName>
    <definedName name="etekupsup" localSheetId="0">#REF!</definedName>
    <definedName name="etekupsup">#REF!</definedName>
    <definedName name="etekvol" localSheetId="0">#REF!</definedName>
    <definedName name="etekvol">#REF!</definedName>
    <definedName name="etekyield" localSheetId="0">#REF!</definedName>
    <definedName name="etekyield">#REF!</definedName>
    <definedName name="Exch">'[15]#6 M&amp;A Transactions to 1_172000'!$S$3</definedName>
    <definedName name="exchK">'[15]#6 M&amp;A Transactions to 1_172000'!$AN$2</definedName>
    <definedName name="exchQ">'[15]#6 M&amp;A Transactions to 1_172000'!$AT$2</definedName>
    <definedName name="exchQ1">'[15]#6 M&amp;A Transactions to 1_172000'!$AZ$2</definedName>
    <definedName name="extravg" localSheetId="0">#REF!</definedName>
    <definedName name="extravg">#REF!</definedName>
    <definedName name="extravgffq" localSheetId="0">#REF!</definedName>
    <definedName name="extravgffq">#REF!</definedName>
    <definedName name="extrchg" localSheetId="0">#REF!</definedName>
    <definedName name="extrchg">#REF!</definedName>
    <definedName name="extrcurr" localSheetId="0">#REF!</definedName>
    <definedName name="extrcurr">#REF!</definedName>
    <definedName name="extrcurrffq" localSheetId="0">#REF!</definedName>
    <definedName name="extrcurrffq">#REF!</definedName>
    <definedName name="extrpegrelavg" localSheetId="0">#REF!</definedName>
    <definedName name="extrpegrelavg">#REF!</definedName>
    <definedName name="extrpegrelcurr" localSheetId="0">#REF!</definedName>
    <definedName name="extrpegrelcurr">#REF!</definedName>
    <definedName name="extrpegrowthavg" localSheetId="0">#REF!</definedName>
    <definedName name="extrpegrowthavg">#REF!</definedName>
    <definedName name="extrpegrowthcurr" localSheetId="0">#REF!</definedName>
    <definedName name="extrpegrowthcurr">#REF!</definedName>
    <definedName name="fcc00" localSheetId="0">#REF!</definedName>
    <definedName name="fcc00">#REF!</definedName>
    <definedName name="fcfps00">[1]CF!$BI$30</definedName>
    <definedName name="fcfps96">[1]CF!$AO$30</definedName>
    <definedName name="fcfps97">[1]CF!$AT$30</definedName>
    <definedName name="fcfps98">[1]CF!$AY$30</definedName>
    <definedName name="fcfps99">[1]CF!$BD$30</definedName>
    <definedName name="fdryavg" localSheetId="0">#REF!</definedName>
    <definedName name="fdryavg">#REF!</definedName>
    <definedName name="fdryavgffq" localSheetId="0">#REF!</definedName>
    <definedName name="fdryavgffq">#REF!</definedName>
    <definedName name="fdrychg" localSheetId="0">#REF!</definedName>
    <definedName name="fdrychg">#REF!</definedName>
    <definedName name="fdrycurr" localSheetId="0">#REF!</definedName>
    <definedName name="fdrycurr">#REF!</definedName>
    <definedName name="fdrycurrffq" localSheetId="0">#REF!</definedName>
    <definedName name="fdrycurrffq">#REF!</definedName>
    <definedName name="fdrypegrelavg" localSheetId="0">#REF!</definedName>
    <definedName name="fdrypegrelavg">#REF!</definedName>
    <definedName name="fdrypegrelcurr" localSheetId="0">#REF!</definedName>
    <definedName name="fdrypegrelcurr">#REF!</definedName>
    <definedName name="fdrypegrowthavg" localSheetId="0">#REF!</definedName>
    <definedName name="fdrypegrowthavg">#REF!</definedName>
    <definedName name="fdrypegrowthcurr" localSheetId="0">#REF!</definedName>
    <definedName name="fdrypegrowthcurr">#REF!</definedName>
    <definedName name="fdryshares" localSheetId="0">#REF!</definedName>
    <definedName name="fdryshares">#REF!</definedName>
    <definedName name="FF" localSheetId="0">#REF!</definedName>
    <definedName name="FF">#REF!</definedName>
    <definedName name="FilingPriceIncrement" localSheetId="0">#REF!</definedName>
    <definedName name="FilingPriceIncrement">#REF!</definedName>
    <definedName name="FirstCall" localSheetId="0">#REF!</definedName>
    <definedName name="FirstCall">#REF!</definedName>
    <definedName name="fixed">[1]BS!$BB$15</definedName>
    <definedName name="flat" localSheetId="0">#REF!</definedName>
    <definedName name="flat">#REF!</definedName>
    <definedName name="flexavg" localSheetId="0">#REF!</definedName>
    <definedName name="flexavg">#REF!</definedName>
    <definedName name="flexchg" localSheetId="0">#REF!</definedName>
    <definedName name="flexchg">#REF!</definedName>
    <definedName name="flexcrpe" localSheetId="0">#REF!</definedName>
    <definedName name="flexcrpe">#REF!</definedName>
    <definedName name="flexcurr" localSheetId="0">#REF!</definedName>
    <definedName name="flexcurr">#REF!</definedName>
    <definedName name="flexdate" localSheetId="0">#REF!</definedName>
    <definedName name="flexdate">#REF!</definedName>
    <definedName name="flexdown" localSheetId="0">#REF!</definedName>
    <definedName name="flexdown">#REF!</definedName>
    <definedName name="flexdownsup" localSheetId="0">#REF!</definedName>
    <definedName name="flexdownsup">#REF!</definedName>
    <definedName name="flexeps99" localSheetId="0">#REF!</definedName>
    <definedName name="flexeps99">#REF!</definedName>
    <definedName name="flexfy1cons" localSheetId="0">#REF!</definedName>
    <definedName name="flexfy1cons">#REF!</definedName>
    <definedName name="flexfy2cons" localSheetId="0">#REF!</definedName>
    <definedName name="flexfy2cons">#REF!</definedName>
    <definedName name="flexhi" localSheetId="0">#REF!</definedName>
    <definedName name="flexhi">#REF!</definedName>
    <definedName name="flexhilo" localSheetId="0">#REF!</definedName>
    <definedName name="flexhilo">#REF!</definedName>
    <definedName name="flexlow" localSheetId="0">#REF!</definedName>
    <definedName name="flexlow">#REF!</definedName>
    <definedName name="flexmax" localSheetId="0">#REF!</definedName>
    <definedName name="flexmax">#REF!</definedName>
    <definedName name="flexmin" localSheetId="0">#REF!</definedName>
    <definedName name="flexmin">#REF!</definedName>
    <definedName name="flexmktcap" localSheetId="0">#REF!</definedName>
    <definedName name="flexmktcap">#REF!</definedName>
    <definedName name="flexpegrowthavg" localSheetId="0">#REF!</definedName>
    <definedName name="flexpegrowthavg">#REF!</definedName>
    <definedName name="flexpegrowthcurr" localSheetId="0">#REF!</definedName>
    <definedName name="flexpegrowthcurr">#REF!</definedName>
    <definedName name="flexpegrowthhi" localSheetId="0">#REF!</definedName>
    <definedName name="flexpegrowthhi">#REF!</definedName>
    <definedName name="flexpegrowthlow" localSheetId="0">#REF!</definedName>
    <definedName name="flexpegrowthlow">#REF!</definedName>
    <definedName name="flexprice" localSheetId="0">#REF!</definedName>
    <definedName name="flexprice">#REF!</definedName>
    <definedName name="flexrpe" localSheetId="0">#REF!</definedName>
    <definedName name="flexrpe">#REF!</definedName>
    <definedName name="flexshares" localSheetId="0">#REF!</definedName>
    <definedName name="flexshares">#REF!</definedName>
    <definedName name="flextprice" localSheetId="0">#REF!</definedName>
    <definedName name="flextprice">#REF!</definedName>
    <definedName name="flexttmavg" localSheetId="0">#REF!</definedName>
    <definedName name="flexttmavg">#REF!</definedName>
    <definedName name="flexttmcurr" localSheetId="0">#REF!</definedName>
    <definedName name="flexttmcurr">#REF!</definedName>
    <definedName name="flexttmhi" localSheetId="0">#REF!</definedName>
    <definedName name="flexttmhi">#REF!</definedName>
    <definedName name="flexttmlow" localSheetId="0">#REF!</definedName>
    <definedName name="flexttmlow">#REF!</definedName>
    <definedName name="flexttmrelavg" localSheetId="0">#REF!</definedName>
    <definedName name="flexttmrelavg">#REF!</definedName>
    <definedName name="flexttmrelcurr" localSheetId="0">#REF!</definedName>
    <definedName name="flexttmrelcurr">#REF!</definedName>
    <definedName name="flexttmrelhi" localSheetId="0">#REF!</definedName>
    <definedName name="flexttmrelhi">#REF!</definedName>
    <definedName name="flexttmrellow" localSheetId="0">#REF!</definedName>
    <definedName name="flexttmrellow">#REF!</definedName>
    <definedName name="flexup" localSheetId="0">#REF!</definedName>
    <definedName name="flexup">#REF!</definedName>
    <definedName name="flexupsup" localSheetId="0">#REF!</definedName>
    <definedName name="flexupsup">#REF!</definedName>
    <definedName name="flexvol" localSheetId="0">#REF!</definedName>
    <definedName name="flexvol">#REF!</definedName>
    <definedName name="flexyield" localSheetId="0">#REF!</definedName>
    <definedName name="flexyield">#REF!</definedName>
    <definedName name="FootNote" localSheetId="0">#REF!</definedName>
    <definedName name="FootNote">#REF!</definedName>
    <definedName name="FootNoteID" localSheetId="0">#REF!</definedName>
    <definedName name="FootNoteID">#REF!</definedName>
    <definedName name="frcfnetinc">[1]CF!$AX$83</definedName>
    <definedName name="fwd2aph" localSheetId="0">#REF!</definedName>
    <definedName name="fwd2aph">#REF!</definedName>
    <definedName name="fwd2atsn" localSheetId="0">#REF!</definedName>
    <definedName name="fwd2atsn">#REF!</definedName>
    <definedName name="fwd2avx" localSheetId="0">#REF!</definedName>
    <definedName name="fwd2avx">#REF!</definedName>
    <definedName name="fwd2axe" localSheetId="0">#REF!</definedName>
    <definedName name="fwd2axe">#REF!</definedName>
    <definedName name="fwd2bwc" localSheetId="0">#REF!</definedName>
    <definedName name="fwd2bwc">#REF!</definedName>
    <definedName name="fwd2cdt" localSheetId="0">#REF!</definedName>
    <definedName name="fwd2cdt">#REF!</definedName>
    <definedName name="fwd2cien" localSheetId="0">#REF!</definedName>
    <definedName name="fwd2cien">#REF!</definedName>
    <definedName name="fwd2cls" localSheetId="0">#REF!</definedName>
    <definedName name="fwd2cls">#REF!</definedName>
    <definedName name="fwd2etek" localSheetId="0">#REF!</definedName>
    <definedName name="fwd2etek">#REF!</definedName>
    <definedName name="fwd2glw" localSheetId="0">#REF!</definedName>
    <definedName name="fwd2glw">#REF!</definedName>
    <definedName name="fwd2jds" localSheetId="0">#REF!</definedName>
    <definedName name="fwd2jds">#REF!</definedName>
    <definedName name="fwd2jdsu" localSheetId="0">#REF!</definedName>
    <definedName name="fwd2jdsu">#REF!</definedName>
    <definedName name="fwd2knt" localSheetId="0">#REF!</definedName>
    <definedName name="fwd2knt">#REF!</definedName>
    <definedName name="fwd2molx" localSheetId="0">#REF!</definedName>
    <definedName name="fwd2molx">#REF!</definedName>
    <definedName name="fwd2oak" localSheetId="0">#REF!</definedName>
    <definedName name="fwd2oak">#REF!</definedName>
    <definedName name="fwd2sanm" localSheetId="0">#REF!</definedName>
    <definedName name="fwd2sanm">#REF!</definedName>
    <definedName name="fwd2scmr" localSheetId="0">#REF!</definedName>
    <definedName name="fwd2scmr">#REF!</definedName>
    <definedName name="fwd2sdli" localSheetId="0">#REF!</definedName>
    <definedName name="fwd2sdli">#REF!</definedName>
    <definedName name="fwd2unph" localSheetId="0">#REF!</definedName>
    <definedName name="fwd2unph">#REF!</definedName>
    <definedName name="fwd2vsh" localSheetId="0">#REF!</definedName>
    <definedName name="fwd2vsh">#REF!</definedName>
    <definedName name="fwdebitda">[1]CF!$BC$71</definedName>
    <definedName name="fwdebitdagr">[1]CF!$BC$73</definedName>
    <definedName name="fwdebitdaps">[1]CF!$BC$72</definedName>
    <definedName name="fwdfrcf">[1]CF!$BC$83</definedName>
    <definedName name="fwdfrcfch">[1]CF!$BC$87</definedName>
    <definedName name="fwdfrcfmktcap">[1]CF!$BC$85</definedName>
    <definedName name="fwdfrcfpct">[1]CF!$BC$86</definedName>
    <definedName name="fwdfrcfps">[1]CF!$BC$84</definedName>
    <definedName name="gcnavg" localSheetId="0">#REF!</definedName>
    <definedName name="gcnavg">#REF!</definedName>
    <definedName name="gcnchg" localSheetId="0">#REF!</definedName>
    <definedName name="gcnchg">#REF!</definedName>
    <definedName name="gcncrpe" localSheetId="0">#REF!</definedName>
    <definedName name="gcncrpe">#REF!</definedName>
    <definedName name="gcncurr" localSheetId="0">#REF!</definedName>
    <definedName name="gcncurr">#REF!</definedName>
    <definedName name="gcndate" localSheetId="0">#REF!</definedName>
    <definedName name="gcndate">#REF!</definedName>
    <definedName name="gcndown" localSheetId="0">#REF!</definedName>
    <definedName name="gcndown">#REF!</definedName>
    <definedName name="gcndownsup" localSheetId="0">#REF!</definedName>
    <definedName name="gcndownsup">#REF!</definedName>
    <definedName name="gcneps98" localSheetId="0">#REF!</definedName>
    <definedName name="gcneps98">#REF!</definedName>
    <definedName name="gcneps99" localSheetId="0">#REF!</definedName>
    <definedName name="gcneps99">#REF!</definedName>
    <definedName name="gcnfy1cons" localSheetId="0">#REF!</definedName>
    <definedName name="gcnfy1cons">#REF!</definedName>
    <definedName name="gcnfy2cons" localSheetId="0">#REF!</definedName>
    <definedName name="gcnfy2cons">#REF!</definedName>
    <definedName name="gcnhi" localSheetId="0">#REF!</definedName>
    <definedName name="gcnhi">#REF!</definedName>
    <definedName name="gcnhilo" localSheetId="0">#REF!</definedName>
    <definedName name="gcnhilo">#REF!</definedName>
    <definedName name="gcnlow" localSheetId="0">#REF!</definedName>
    <definedName name="gcnlow">#REF!</definedName>
    <definedName name="gcnmktcap" localSheetId="0">#REF!</definedName>
    <definedName name="gcnmktcap">#REF!</definedName>
    <definedName name="gcnpegrowthavg" localSheetId="0">#REF!</definedName>
    <definedName name="gcnpegrowthavg">#REF!</definedName>
    <definedName name="gcnpegrowthcurr" localSheetId="0">#REF!</definedName>
    <definedName name="gcnpegrowthcurr">#REF!</definedName>
    <definedName name="gcnpegrowthhi" localSheetId="0">#REF!</definedName>
    <definedName name="gcnpegrowthhi">#REF!</definedName>
    <definedName name="gcnpegrowthlow" localSheetId="0">#REF!</definedName>
    <definedName name="gcnpegrowthlow">#REF!</definedName>
    <definedName name="gcnprice" localSheetId="0">#REF!</definedName>
    <definedName name="gcnprice">#REF!</definedName>
    <definedName name="gcnrpe" localSheetId="0">#REF!</definedName>
    <definedName name="gcnrpe">#REF!</definedName>
    <definedName name="gcnshares" localSheetId="0">#REF!</definedName>
    <definedName name="gcnshares">#REF!</definedName>
    <definedName name="gcntprice" localSheetId="0">#REF!</definedName>
    <definedName name="gcntprice">#REF!</definedName>
    <definedName name="gcnttmavg" localSheetId="0">#REF!</definedName>
    <definedName name="gcnttmavg">#REF!</definedName>
    <definedName name="gcnttmcurr" localSheetId="0">#REF!</definedName>
    <definedName name="gcnttmcurr">#REF!</definedName>
    <definedName name="gcnttmhi" localSheetId="0">#REF!</definedName>
    <definedName name="gcnttmhi">#REF!</definedName>
    <definedName name="gcnttmlow" localSheetId="0">#REF!</definedName>
    <definedName name="gcnttmlow">#REF!</definedName>
    <definedName name="gcnttmrelavg" localSheetId="0">#REF!</definedName>
    <definedName name="gcnttmrelavg">#REF!</definedName>
    <definedName name="gcnttmrelcurr" localSheetId="0">#REF!</definedName>
    <definedName name="gcnttmrelcurr">#REF!</definedName>
    <definedName name="gcnttmrelhi" localSheetId="0">#REF!</definedName>
    <definedName name="gcnttmrelhi">#REF!</definedName>
    <definedName name="gcnttmrellow" localSheetId="0">#REF!</definedName>
    <definedName name="gcnttmrellow">#REF!</definedName>
    <definedName name="gcnup" localSheetId="0">#REF!</definedName>
    <definedName name="gcnup">#REF!</definedName>
    <definedName name="gcnupsup" localSheetId="0">#REF!</definedName>
    <definedName name="gcnupsup">#REF!</definedName>
    <definedName name="gcnvol" localSheetId="0">#REF!</definedName>
    <definedName name="gcnvol">#REF!</definedName>
    <definedName name="gcnyield" localSheetId="0">#REF!</definedName>
    <definedName name="gcnyield">#REF!</definedName>
    <definedName name="gemsavg" localSheetId="0">#REF!</definedName>
    <definedName name="gemsavg">#REF!</definedName>
    <definedName name="gemsavgffq" localSheetId="0">#REF!</definedName>
    <definedName name="gemsavgffq">#REF!</definedName>
    <definedName name="gemschg" localSheetId="0">#REF!</definedName>
    <definedName name="gemschg">#REF!</definedName>
    <definedName name="gemscurr" localSheetId="0">#REF!</definedName>
    <definedName name="gemscurr">#REF!</definedName>
    <definedName name="gemscurrffq" localSheetId="0">#REF!</definedName>
    <definedName name="gemscurrffq">#REF!</definedName>
    <definedName name="gemspegrelavg" localSheetId="0">#REF!</definedName>
    <definedName name="gemspegrelavg">#REF!</definedName>
    <definedName name="gemspegrelcurr" localSheetId="0">#REF!</definedName>
    <definedName name="gemspegrelcurr">#REF!</definedName>
    <definedName name="gemspegrowthavg" localSheetId="0">#REF!</definedName>
    <definedName name="gemspegrowthavg">#REF!</definedName>
    <definedName name="gemspegrowthcurr" localSheetId="0">#REF!</definedName>
    <definedName name="gemspegrowthcurr">#REF!</definedName>
    <definedName name="gicavg" localSheetId="0">#REF!</definedName>
    <definedName name="gicavg">#REF!</definedName>
    <definedName name="gicchg" localSheetId="0">#REF!</definedName>
    <definedName name="gicchg">#REF!</definedName>
    <definedName name="giccurr" localSheetId="0">#REF!</definedName>
    <definedName name="giccurr">#REF!</definedName>
    <definedName name="gicfy1cons" localSheetId="0">#REF!</definedName>
    <definedName name="gicfy1cons">#REF!</definedName>
    <definedName name="gicfy2cons" localSheetId="0">#REF!</definedName>
    <definedName name="gicfy2cons">#REF!</definedName>
    <definedName name="gichi" localSheetId="0">#REF!</definedName>
    <definedName name="gichi">#REF!</definedName>
    <definedName name="giclow" localSheetId="0">#REF!</definedName>
    <definedName name="giclow">#REF!</definedName>
    <definedName name="gicpegrowthavg" localSheetId="0">#REF!</definedName>
    <definedName name="gicpegrowthavg">#REF!</definedName>
    <definedName name="gicpegrowthcurr" localSheetId="0">#REF!</definedName>
    <definedName name="gicpegrowthcurr">#REF!</definedName>
    <definedName name="gicpegrowthhi" localSheetId="0">#REF!</definedName>
    <definedName name="gicpegrowthhi">#REF!</definedName>
    <definedName name="gicpegrowthlow" localSheetId="0">#REF!</definedName>
    <definedName name="gicpegrowthlow">#REF!</definedName>
    <definedName name="gicprice" localSheetId="0">#REF!</definedName>
    <definedName name="gicprice">#REF!</definedName>
    <definedName name="gicshares" localSheetId="0">#REF!</definedName>
    <definedName name="gicshares">#REF!</definedName>
    <definedName name="gicttmavg" localSheetId="0">#REF!</definedName>
    <definedName name="gicttmavg">#REF!</definedName>
    <definedName name="gicttmcurr" localSheetId="0">#REF!</definedName>
    <definedName name="gicttmcurr">#REF!</definedName>
    <definedName name="gicttmhi" localSheetId="0">#REF!</definedName>
    <definedName name="gicttmhi">#REF!</definedName>
    <definedName name="gicttmlow" localSheetId="0">#REF!</definedName>
    <definedName name="gicttmlow">#REF!</definedName>
    <definedName name="gicttmrelavg" localSheetId="0">#REF!</definedName>
    <definedName name="gicttmrelavg">#REF!</definedName>
    <definedName name="gicttmrelcurr" localSheetId="0">#REF!</definedName>
    <definedName name="gicttmrelcurr">#REF!</definedName>
    <definedName name="gicttmrelhi" localSheetId="0">#REF!</definedName>
    <definedName name="gicttmrelhi">#REF!</definedName>
    <definedName name="gicttmrellow" localSheetId="0">#REF!</definedName>
    <definedName name="gicttmrellow">#REF!</definedName>
    <definedName name="glwavg" localSheetId="0">#REF!</definedName>
    <definedName name="glwavg">#REF!</definedName>
    <definedName name="glwchg" localSheetId="0">#REF!</definedName>
    <definedName name="glwchg">#REF!</definedName>
    <definedName name="glwcrpe" localSheetId="0">#REF!</definedName>
    <definedName name="glwcrpe">#REF!</definedName>
    <definedName name="glwcurr" localSheetId="0">#REF!</definedName>
    <definedName name="glwcurr">#REF!</definedName>
    <definedName name="glwdate" localSheetId="0">#REF!</definedName>
    <definedName name="glwdate">#REF!</definedName>
    <definedName name="glwdown" localSheetId="0">#REF!</definedName>
    <definedName name="glwdown">#REF!</definedName>
    <definedName name="glwdownsup" localSheetId="0">#REF!</definedName>
    <definedName name="glwdownsup">#REF!</definedName>
    <definedName name="glwevebitda" localSheetId="0">#REF!</definedName>
    <definedName name="glwevebitda">#REF!</definedName>
    <definedName name="glwffqpeavg" localSheetId="0">#REF!</definedName>
    <definedName name="glwffqpeavg">#REF!</definedName>
    <definedName name="glwffqpecurr" localSheetId="0">#REF!</definedName>
    <definedName name="glwffqpecurr">#REF!</definedName>
    <definedName name="glwFY1cons" localSheetId="0">#REF!</definedName>
    <definedName name="glwFY1cons">#REF!</definedName>
    <definedName name="glwFY2cons" localSheetId="0">#REF!</definedName>
    <definedName name="glwFY2cons">#REF!</definedName>
    <definedName name="glwhi" localSheetId="0">#REF!</definedName>
    <definedName name="glwhi">#REF!</definedName>
    <definedName name="glwhilo" localSheetId="0">#REF!</definedName>
    <definedName name="glwhilo">#REF!</definedName>
    <definedName name="glwlo" localSheetId="0">#REF!</definedName>
    <definedName name="glwlo">#REF!</definedName>
    <definedName name="glwmktcap" localSheetId="0">#REF!</definedName>
    <definedName name="glwmktcap">#REF!</definedName>
    <definedName name="glwpe1" localSheetId="0">#REF!</definedName>
    <definedName name="glwpe1">#REF!</definedName>
    <definedName name="glwpe2" localSheetId="0">#REF!</definedName>
    <definedName name="glwpe2">#REF!</definedName>
    <definedName name="glwpegrowthavg" localSheetId="0">#REF!</definedName>
    <definedName name="glwpegrowthavg">#REF!</definedName>
    <definedName name="glwpegrowthcurr" localSheetId="0">#REF!</definedName>
    <definedName name="glwpegrowthcurr">#REF!</definedName>
    <definedName name="glwpegrowthmax" localSheetId="0">#REF!</definedName>
    <definedName name="glwpegrowthmax">#REF!</definedName>
    <definedName name="glwpegrowthmin" localSheetId="0">#REF!</definedName>
    <definedName name="glwpegrowthmin">#REF!</definedName>
    <definedName name="glwperelavg" localSheetId="0">#REF!</definedName>
    <definedName name="glwperelavg">#REF!</definedName>
    <definedName name="glwperelcurr" localSheetId="0">#REF!</definedName>
    <definedName name="glwperelcurr">#REF!</definedName>
    <definedName name="glwprice" localSheetId="0">#REF!</definedName>
    <definedName name="glwprice">#REF!</definedName>
    <definedName name="glwqv" localSheetId="0">#REF!</definedName>
    <definedName name="glwqv">#REF!</definedName>
    <definedName name="glwrating" localSheetId="0">#REF!</definedName>
    <definedName name="glwrating">#REF!</definedName>
    <definedName name="glwrpe" localSheetId="0">#REF!</definedName>
    <definedName name="glwrpe">#REF!</definedName>
    <definedName name="glwshares" localSheetId="0">#REF!</definedName>
    <definedName name="glwshares">#REF!</definedName>
    <definedName name="glwtech" localSheetId="0">#REF!</definedName>
    <definedName name="glwtech">#REF!</definedName>
    <definedName name="glwtprice" localSheetId="0">#REF!</definedName>
    <definedName name="glwtprice">#REF!</definedName>
    <definedName name="glwttmavg" localSheetId="0">#REF!</definedName>
    <definedName name="glwttmavg">#REF!</definedName>
    <definedName name="glwttmcurr" localSheetId="0">#REF!</definedName>
    <definedName name="glwttmcurr">#REF!</definedName>
    <definedName name="glwttmhi" localSheetId="0">#REF!</definedName>
    <definedName name="glwttmhi">#REF!</definedName>
    <definedName name="glwttmlo" localSheetId="0">#REF!</definedName>
    <definedName name="glwttmlo">#REF!</definedName>
    <definedName name="glwttmrelavg" localSheetId="0">#REF!</definedName>
    <definedName name="glwttmrelavg">#REF!</definedName>
    <definedName name="glwttmrelcurr" localSheetId="0">#REF!</definedName>
    <definedName name="glwttmrelcurr">#REF!</definedName>
    <definedName name="glwttmrelhi" localSheetId="0">#REF!</definedName>
    <definedName name="glwttmrelhi">#REF!</definedName>
    <definedName name="glwttmrello" localSheetId="0">#REF!</definedName>
    <definedName name="glwttmrello">#REF!</definedName>
    <definedName name="glwup" localSheetId="0">#REF!</definedName>
    <definedName name="glwup">#REF!</definedName>
    <definedName name="glwupsup" localSheetId="0">#REF!</definedName>
    <definedName name="glwupsup">#REF!</definedName>
    <definedName name="glwvol" localSheetId="0">#REF!</definedName>
    <definedName name="glwvol">#REF!</definedName>
    <definedName name="glwyield" localSheetId="0">#REF!</definedName>
    <definedName name="glwyield">#REF!</definedName>
    <definedName name="Goodwill" localSheetId="0">#REF!</definedName>
    <definedName name="Goodwill">#REF!</definedName>
    <definedName name="GRate" localSheetId="0">#REF!</definedName>
    <definedName name="GRate">#REF!</definedName>
    <definedName name="grm00">[1]IS!$BI$11</definedName>
    <definedName name="hist3aph" localSheetId="0">#REF!</definedName>
    <definedName name="hist3aph">#REF!</definedName>
    <definedName name="hist3atsn" localSheetId="0">#REF!</definedName>
    <definedName name="hist3atsn">#REF!</definedName>
    <definedName name="hist3avx" localSheetId="0">#REF!</definedName>
    <definedName name="hist3avx">#REF!</definedName>
    <definedName name="hist3axe" localSheetId="0">#REF!</definedName>
    <definedName name="hist3axe">#REF!</definedName>
    <definedName name="hist3bwc" localSheetId="0">#REF!</definedName>
    <definedName name="hist3bwc">#REF!</definedName>
    <definedName name="hist3cdt" localSheetId="0">#REF!</definedName>
    <definedName name="hist3cdt">#REF!</definedName>
    <definedName name="hist3cien" localSheetId="0">#REF!</definedName>
    <definedName name="hist3cien">#REF!</definedName>
    <definedName name="hist3cls" localSheetId="0">#REF!</definedName>
    <definedName name="hist3cls">#REF!</definedName>
    <definedName name="hist3etek" localSheetId="0">#REF!</definedName>
    <definedName name="hist3etek">#REF!</definedName>
    <definedName name="hist3glw" localSheetId="0">#REF!</definedName>
    <definedName name="hist3glw">#REF!</definedName>
    <definedName name="hist3jds" localSheetId="0">#REF!</definedName>
    <definedName name="hist3jds">#REF!</definedName>
    <definedName name="hist3jdsu" localSheetId="0">#REF!</definedName>
    <definedName name="hist3jdsu">#REF!</definedName>
    <definedName name="hist3knt" localSheetId="0">#REF!</definedName>
    <definedName name="hist3knt">#REF!</definedName>
    <definedName name="hist3molx" localSheetId="0">#REF!</definedName>
    <definedName name="hist3molx">#REF!</definedName>
    <definedName name="hist3oak" localSheetId="0">#REF!</definedName>
    <definedName name="hist3oak">#REF!</definedName>
    <definedName name="hist3sanm" localSheetId="0">#REF!</definedName>
    <definedName name="hist3sanm">#REF!</definedName>
    <definedName name="hist3sci" localSheetId="0">#REF!</definedName>
    <definedName name="hist3sci">#REF!</definedName>
    <definedName name="hist3scmr" localSheetId="0">#REF!</definedName>
    <definedName name="hist3scmr">#REF!</definedName>
    <definedName name="hist3sdli" localSheetId="0">#REF!</definedName>
    <definedName name="hist3sdli">#REF!</definedName>
    <definedName name="hist3unph" localSheetId="0">#REF!</definedName>
    <definedName name="hist3unph">#REF!</definedName>
    <definedName name="hist3vsh" localSheetId="0">#REF!</definedName>
    <definedName name="hist3vsh">#REF!</definedName>
    <definedName name="hlitavg" localSheetId="0">#REF!</definedName>
    <definedName name="hlitavg">#REF!</definedName>
    <definedName name="hlitchg" localSheetId="0">#REF!</definedName>
    <definedName name="hlitchg">#REF!</definedName>
    <definedName name="hlitcurr" localSheetId="0">#REF!</definedName>
    <definedName name="hlitcurr">#REF!</definedName>
    <definedName name="hlitfy1cons" localSheetId="0">#REF!</definedName>
    <definedName name="hlitfy1cons">#REF!</definedName>
    <definedName name="hlitfy2cons" localSheetId="0">#REF!</definedName>
    <definedName name="hlitfy2cons">#REF!</definedName>
    <definedName name="hlithi" localSheetId="0">#REF!</definedName>
    <definedName name="hlithi">#REF!</definedName>
    <definedName name="hlitlow" localSheetId="0">#REF!</definedName>
    <definedName name="hlitlow">#REF!</definedName>
    <definedName name="hlitpegrowthavg" localSheetId="0">#REF!</definedName>
    <definedName name="hlitpegrowthavg">#REF!</definedName>
    <definedName name="hlitpegrowthcurr" localSheetId="0">#REF!</definedName>
    <definedName name="hlitpegrowthcurr">#REF!</definedName>
    <definedName name="hlitpegrowthhi" localSheetId="0">#REF!</definedName>
    <definedName name="hlitpegrowthhi">#REF!</definedName>
    <definedName name="hlitpegrowthlow" localSheetId="0">#REF!</definedName>
    <definedName name="hlitpegrowthlow">#REF!</definedName>
    <definedName name="hlitprice" localSheetId="0">#REF!</definedName>
    <definedName name="hlitprice">#REF!</definedName>
    <definedName name="hlitshares" localSheetId="0">#REF!</definedName>
    <definedName name="hlitshares">#REF!</definedName>
    <definedName name="hlitttmavg" localSheetId="0">#REF!</definedName>
    <definedName name="hlitttmavg">#REF!</definedName>
    <definedName name="hlitttmcurr" localSheetId="0">#REF!</definedName>
    <definedName name="hlitttmcurr">#REF!</definedName>
    <definedName name="hlitttmhi" localSheetId="0">#REF!</definedName>
    <definedName name="hlitttmhi">#REF!</definedName>
    <definedName name="hlitttmlow" localSheetId="0">#REF!</definedName>
    <definedName name="hlitttmlow">#REF!</definedName>
    <definedName name="hlitttmrelavg" localSheetId="0">#REF!</definedName>
    <definedName name="hlitttmrelavg">#REF!</definedName>
    <definedName name="hlitttmrelcurr" localSheetId="0">#REF!</definedName>
    <definedName name="hlitttmrelcurr">#REF!</definedName>
    <definedName name="hlitttmrelhi" localSheetId="0">#REF!</definedName>
    <definedName name="hlitttmrelhi">#REF!</definedName>
    <definedName name="hlitttmrellow" localSheetId="0">#REF!</definedName>
    <definedName name="hlitttmrellow">#REF!</definedName>
    <definedName name="intl" localSheetId="0">#REF!</definedName>
    <definedName name="intl">#REF!</definedName>
    <definedName name="IPOTRIG" localSheetId="0">#REF!</definedName>
    <definedName name="IPOTRIG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41450.705474537</definedName>
    <definedName name="IQ_NTM" hidden="1">6000</definedName>
    <definedName name="IQ_QTD" hidden="1">750000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blavg" localSheetId="0">#REF!</definedName>
    <definedName name="jblavg">#REF!</definedName>
    <definedName name="jblchg" localSheetId="0">#REF!</definedName>
    <definedName name="jblchg">#REF!</definedName>
    <definedName name="jblcrpe" localSheetId="0">#REF!</definedName>
    <definedName name="jblcrpe">#REF!</definedName>
    <definedName name="jblcurr" localSheetId="0">#REF!</definedName>
    <definedName name="jblcurr">#REF!</definedName>
    <definedName name="jbldate" localSheetId="0">#REF!</definedName>
    <definedName name="jbldate">#REF!</definedName>
    <definedName name="jbldown" localSheetId="0">#REF!</definedName>
    <definedName name="jbldown">#REF!</definedName>
    <definedName name="jbldownsup" localSheetId="0">#REF!</definedName>
    <definedName name="jbldownsup">#REF!</definedName>
    <definedName name="jbleps99" localSheetId="0">#REF!</definedName>
    <definedName name="jbleps99">#REF!</definedName>
    <definedName name="jblfy1cons" localSheetId="0">#REF!</definedName>
    <definedName name="jblfy1cons">#REF!</definedName>
    <definedName name="jblfy2cons" localSheetId="0">#REF!</definedName>
    <definedName name="jblfy2cons">#REF!</definedName>
    <definedName name="jblhi" localSheetId="0">#REF!</definedName>
    <definedName name="jblhi">#REF!</definedName>
    <definedName name="jblhilo" localSheetId="0">#REF!</definedName>
    <definedName name="jblhilo">#REF!</definedName>
    <definedName name="jbllow" localSheetId="0">#REF!</definedName>
    <definedName name="jbllow">#REF!</definedName>
    <definedName name="jblmktcap" localSheetId="0">#REF!</definedName>
    <definedName name="jblmktcap">#REF!</definedName>
    <definedName name="jblpegrowthavg" localSheetId="0">#REF!</definedName>
    <definedName name="jblpegrowthavg">#REF!</definedName>
    <definedName name="jblpegrowthcurr" localSheetId="0">#REF!</definedName>
    <definedName name="jblpegrowthcurr">#REF!</definedName>
    <definedName name="jblpegrowthhi" localSheetId="0">#REF!</definedName>
    <definedName name="jblpegrowthhi">#REF!</definedName>
    <definedName name="jblpegrowthlow" localSheetId="0">#REF!</definedName>
    <definedName name="jblpegrowthlow">#REF!</definedName>
    <definedName name="jblprice" localSheetId="0">#REF!</definedName>
    <definedName name="jblprice">#REF!</definedName>
    <definedName name="jblrpe" localSheetId="0">#REF!</definedName>
    <definedName name="jblrpe">#REF!</definedName>
    <definedName name="jblshares" localSheetId="0">#REF!</definedName>
    <definedName name="jblshares">#REF!</definedName>
    <definedName name="jbltprice" localSheetId="0">#REF!</definedName>
    <definedName name="jbltprice">#REF!</definedName>
    <definedName name="jblttmavg" localSheetId="0">#REF!</definedName>
    <definedName name="jblttmavg">#REF!</definedName>
    <definedName name="jblttmcurr" localSheetId="0">#REF!</definedName>
    <definedName name="jblttmcurr">#REF!</definedName>
    <definedName name="jblttmhi" localSheetId="0">#REF!</definedName>
    <definedName name="jblttmhi">#REF!</definedName>
    <definedName name="jblttmlow" localSheetId="0">#REF!</definedName>
    <definedName name="jblttmlow">#REF!</definedName>
    <definedName name="jblttmrelavg" localSheetId="0">#REF!</definedName>
    <definedName name="jblttmrelavg">#REF!</definedName>
    <definedName name="jblttmrelcurr" localSheetId="0">#REF!</definedName>
    <definedName name="jblttmrelcurr">#REF!</definedName>
    <definedName name="jblttmrelhi" localSheetId="0">#REF!</definedName>
    <definedName name="jblttmrelhi">#REF!</definedName>
    <definedName name="jblttmrellow" localSheetId="0">#REF!</definedName>
    <definedName name="jblttmrellow">#REF!</definedName>
    <definedName name="jblup" localSheetId="0">#REF!</definedName>
    <definedName name="jblup">#REF!</definedName>
    <definedName name="jblupsup" localSheetId="0">#REF!</definedName>
    <definedName name="jblupsup">#REF!</definedName>
    <definedName name="jblvol" localSheetId="0">#REF!</definedName>
    <definedName name="jblvol">#REF!</definedName>
    <definedName name="jblyield" localSheetId="0">#REF!</definedName>
    <definedName name="jblyield">#REF!</definedName>
    <definedName name="JDSU_1Pager">'[16]Sales Force One Pager'!$A$1:$D$47</definedName>
    <definedName name="JDSU_BS">[16]model!$A$236:$AD$278</definedName>
    <definedName name="JDSU_CF">[16]model!$A$281:$AD$331</definedName>
    <definedName name="JDSU_IS">[16]model!$A$1:$AD$162</definedName>
    <definedName name="jdsuavg" localSheetId="0">#REF!</definedName>
    <definedName name="jdsuavg">#REF!</definedName>
    <definedName name="jdsuchg" localSheetId="0">#REF!</definedName>
    <definedName name="jdsuchg">#REF!</definedName>
    <definedName name="jdsucrpe" localSheetId="0">#REF!</definedName>
    <definedName name="jdsucrpe">#REF!</definedName>
    <definedName name="jdsucurr" localSheetId="0">#REF!</definedName>
    <definedName name="jdsucurr">#REF!</definedName>
    <definedName name="jdsudate" localSheetId="0">#REF!</definedName>
    <definedName name="jdsudate">#REF!</definedName>
    <definedName name="jdsudown" localSheetId="0">#REF!</definedName>
    <definedName name="jdsudown">#REF!</definedName>
    <definedName name="jdsudownsup" localSheetId="0">#REF!</definedName>
    <definedName name="jdsudownsup">#REF!</definedName>
    <definedName name="jdsuevebitda" localSheetId="0">#REF!</definedName>
    <definedName name="jdsuevebitda">#REF!</definedName>
    <definedName name="jdsuffqpeavg" localSheetId="0">#REF!</definedName>
    <definedName name="jdsuffqpeavg">#REF!</definedName>
    <definedName name="jdsuffqpecurr" localSheetId="0">#REF!</definedName>
    <definedName name="jdsuffqpecurr">#REF!</definedName>
    <definedName name="jdsufy1cons" localSheetId="0">#REF!</definedName>
    <definedName name="jdsufy1cons">#REF!</definedName>
    <definedName name="jdsufy2cons" localSheetId="0">#REF!</definedName>
    <definedName name="jdsufy2cons">#REF!</definedName>
    <definedName name="jdsuhi" localSheetId="0">#REF!</definedName>
    <definedName name="jdsuhi">#REF!</definedName>
    <definedName name="jdsuhilo" localSheetId="0">#REF!</definedName>
    <definedName name="jdsuhilo">#REF!</definedName>
    <definedName name="jdsulow" localSheetId="0">#REF!</definedName>
    <definedName name="jdsulow">#REF!</definedName>
    <definedName name="jdsumktcap" localSheetId="0">#REF!</definedName>
    <definedName name="jdsumktcap">#REF!</definedName>
    <definedName name="jdsupe1" localSheetId="0">#REF!</definedName>
    <definedName name="jdsupe1">#REF!</definedName>
    <definedName name="jdsupe2" localSheetId="0">#REF!</definedName>
    <definedName name="jdsupe2">#REF!</definedName>
    <definedName name="jdsupegrowthavg" localSheetId="0">#REF!</definedName>
    <definedName name="jdsupegrowthavg">#REF!</definedName>
    <definedName name="jdsupegrowthcurr" localSheetId="0">#REF!</definedName>
    <definedName name="jdsupegrowthcurr">#REF!</definedName>
    <definedName name="jdsupegrowthhi" localSheetId="0">#REF!</definedName>
    <definedName name="jdsupegrowthhi">#REF!</definedName>
    <definedName name="jdsupegrowthlow" localSheetId="0">#REF!</definedName>
    <definedName name="jdsupegrowthlow">#REF!</definedName>
    <definedName name="jdsuperelavg" localSheetId="0">#REF!</definedName>
    <definedName name="jdsuperelavg">#REF!</definedName>
    <definedName name="jdsuperelcurr" localSheetId="0">#REF!</definedName>
    <definedName name="jdsuperelcurr">#REF!</definedName>
    <definedName name="jdsuprice" localSheetId="0">#REF!</definedName>
    <definedName name="jdsuprice">#REF!</definedName>
    <definedName name="jdsupsup" localSheetId="0">#REF!</definedName>
    <definedName name="jdsupsup">#REF!</definedName>
    <definedName name="jdsurpe" localSheetId="0">#REF!</definedName>
    <definedName name="jdsurpe">#REF!</definedName>
    <definedName name="jdsushares" localSheetId="0">#REF!</definedName>
    <definedName name="jdsushares">#REF!</definedName>
    <definedName name="jdsutprice" localSheetId="0">#REF!</definedName>
    <definedName name="jdsutprice">#REF!</definedName>
    <definedName name="jdsuttmavg" localSheetId="0">#REF!</definedName>
    <definedName name="jdsuttmavg">#REF!</definedName>
    <definedName name="jdsuttmcurr" localSheetId="0">#REF!</definedName>
    <definedName name="jdsuttmcurr">#REF!</definedName>
    <definedName name="jdsuttmhi" localSheetId="0">#REF!</definedName>
    <definedName name="jdsuttmhi">#REF!</definedName>
    <definedName name="jdsuttmlow" localSheetId="0">#REF!</definedName>
    <definedName name="jdsuttmlow">#REF!</definedName>
    <definedName name="jdsuttmrelavg" localSheetId="0">#REF!</definedName>
    <definedName name="jdsuttmrelavg">#REF!</definedName>
    <definedName name="jdsuttmrelcurr" localSheetId="0">#REF!</definedName>
    <definedName name="jdsuttmrelcurr">#REF!</definedName>
    <definedName name="jdsuttmrelhi" localSheetId="0">#REF!</definedName>
    <definedName name="jdsuttmrelhi">#REF!</definedName>
    <definedName name="jdsuttmrellow" localSheetId="0">#REF!</definedName>
    <definedName name="jdsuttmrellow">#REF!</definedName>
    <definedName name="jdsuup" localSheetId="0">#REF!</definedName>
    <definedName name="jdsuup">#REF!</definedName>
    <definedName name="jdsuupsup" localSheetId="0">#REF!</definedName>
    <definedName name="jdsuupsup">#REF!</definedName>
    <definedName name="jdsuvol" localSheetId="0">#REF!</definedName>
    <definedName name="jdsuvol">#REF!</definedName>
    <definedName name="jdsuyield" localSheetId="0">#REF!</definedName>
    <definedName name="jdsuyield">#REF!</definedName>
    <definedName name="jdsvol" localSheetId="0">#REF!</definedName>
    <definedName name="jdsvol">#REF!</definedName>
    <definedName name="jdsyield" localSheetId="0">#REF!</definedName>
    <definedName name="jdsyield">#REF!</definedName>
    <definedName name="jnpravg" localSheetId="0">#REF!</definedName>
    <definedName name="jnpravg">#REF!</definedName>
    <definedName name="jnpravgffq" localSheetId="0">#REF!</definedName>
    <definedName name="jnpravgffq">#REF!</definedName>
    <definedName name="jnprchg" localSheetId="0">#REF!</definedName>
    <definedName name="jnprchg">#REF!</definedName>
    <definedName name="jnprcurr" localSheetId="0">#REF!</definedName>
    <definedName name="jnprcurr">#REF!</definedName>
    <definedName name="jnprcurrffq" localSheetId="0">#REF!</definedName>
    <definedName name="jnprcurrffq">#REF!</definedName>
    <definedName name="jnprpegrelavg" localSheetId="0">#REF!</definedName>
    <definedName name="jnprpegrelavg">#REF!</definedName>
    <definedName name="jnprpegrelcurr" localSheetId="0">#REF!</definedName>
    <definedName name="jnprpegrelcurr">#REF!</definedName>
    <definedName name="jnprpegrowthavg" localSheetId="0">#REF!</definedName>
    <definedName name="jnprpegrowthavg">#REF!</definedName>
    <definedName name="jnprpegrowthcurr" localSheetId="0">#REF!</definedName>
    <definedName name="jnprpegrowthcurr">#REF!</definedName>
    <definedName name="jnprshares" localSheetId="0">#REF!</definedName>
    <definedName name="jnprshares">#REF!</definedName>
    <definedName name="kmetavg" localSheetId="0">#REF!</definedName>
    <definedName name="kmetavg">#REF!</definedName>
    <definedName name="kmetchg" localSheetId="0">#REF!</definedName>
    <definedName name="kmetchg">#REF!</definedName>
    <definedName name="kmetcrpe" localSheetId="0">#REF!</definedName>
    <definedName name="kmetcrpe">#REF!</definedName>
    <definedName name="kmetcurr" localSheetId="0">#REF!</definedName>
    <definedName name="kmetcurr">#REF!</definedName>
    <definedName name="kmetdate" localSheetId="0">#REF!</definedName>
    <definedName name="kmetdate">#REF!</definedName>
    <definedName name="kmetdown" localSheetId="0">#REF!</definedName>
    <definedName name="kmetdown">#REF!</definedName>
    <definedName name="kmetdownsup" localSheetId="0">#REF!</definedName>
    <definedName name="kmetdownsup">#REF!</definedName>
    <definedName name="kmeteps98" localSheetId="0">#REF!</definedName>
    <definedName name="kmeteps98">#REF!</definedName>
    <definedName name="kmeteps99" localSheetId="0">#REF!</definedName>
    <definedName name="kmeteps99">#REF!</definedName>
    <definedName name="kmetfy1cons" localSheetId="0">#REF!</definedName>
    <definedName name="kmetfy1cons">#REF!</definedName>
    <definedName name="kmetfy2cons" localSheetId="0">#REF!</definedName>
    <definedName name="kmetfy2cons">#REF!</definedName>
    <definedName name="kmethi" localSheetId="0">#REF!</definedName>
    <definedName name="kmethi">#REF!</definedName>
    <definedName name="kmethilo" localSheetId="0">#REF!</definedName>
    <definedName name="kmethilo">#REF!</definedName>
    <definedName name="kmetlow" localSheetId="0">#REF!</definedName>
    <definedName name="kmetlow">#REF!</definedName>
    <definedName name="kmetmktcap" localSheetId="0">#REF!</definedName>
    <definedName name="kmetmktcap">#REF!</definedName>
    <definedName name="kmetpegrowthavg" localSheetId="0">#REF!</definedName>
    <definedName name="kmetpegrowthavg">#REF!</definedName>
    <definedName name="kmetpegrowthcurr" localSheetId="0">#REF!</definedName>
    <definedName name="kmetpegrowthcurr">#REF!</definedName>
    <definedName name="kmetpegrowthhi" localSheetId="0">#REF!</definedName>
    <definedName name="kmetpegrowthhi">#REF!</definedName>
    <definedName name="kmetpegrowthlow" localSheetId="0">#REF!</definedName>
    <definedName name="kmetpegrowthlow">#REF!</definedName>
    <definedName name="kmetprice" localSheetId="0">#REF!</definedName>
    <definedName name="kmetprice">#REF!</definedName>
    <definedName name="kmetrpe" localSheetId="0">#REF!</definedName>
    <definedName name="kmetrpe">#REF!</definedName>
    <definedName name="kmetshares" localSheetId="0">#REF!</definedName>
    <definedName name="kmetshares">#REF!</definedName>
    <definedName name="kmettprice" localSheetId="0">#REF!</definedName>
    <definedName name="kmettprice">#REF!</definedName>
    <definedName name="kmetttmavg" localSheetId="0">#REF!</definedName>
    <definedName name="kmetttmavg">#REF!</definedName>
    <definedName name="kmetttmcurr" localSheetId="0">#REF!</definedName>
    <definedName name="kmetttmcurr">#REF!</definedName>
    <definedName name="kmetttmhi" localSheetId="0">#REF!</definedName>
    <definedName name="kmetttmhi">#REF!</definedName>
    <definedName name="kmetttmlow" localSheetId="0">#REF!</definedName>
    <definedName name="kmetttmlow">#REF!</definedName>
    <definedName name="kmetttmrelavg" localSheetId="0">#REF!</definedName>
    <definedName name="kmetttmrelavg">#REF!</definedName>
    <definedName name="kmetttmrelcurr" localSheetId="0">#REF!</definedName>
    <definedName name="kmetttmrelcurr">#REF!</definedName>
    <definedName name="kmetttmrelhi" localSheetId="0">#REF!</definedName>
    <definedName name="kmetttmrelhi">#REF!</definedName>
    <definedName name="kmetttmrellow" localSheetId="0">#REF!</definedName>
    <definedName name="kmetttmrellow">#REF!</definedName>
    <definedName name="kmetup" localSheetId="0">#REF!</definedName>
    <definedName name="kmetup">#REF!</definedName>
    <definedName name="kmetupsup" localSheetId="0">#REF!</definedName>
    <definedName name="kmetupsup">#REF!</definedName>
    <definedName name="kmetvol" localSheetId="0">#REF!</definedName>
    <definedName name="kmetvol">#REF!</definedName>
    <definedName name="kmetyield" localSheetId="0">#REF!</definedName>
    <definedName name="kmetyield">#REF!</definedName>
    <definedName name="kntavg" localSheetId="0">#REF!</definedName>
    <definedName name="kntavg">#REF!</definedName>
    <definedName name="kntchg" localSheetId="0">#REF!</definedName>
    <definedName name="kntchg">#REF!</definedName>
    <definedName name="kntcrpe" localSheetId="0">#REF!</definedName>
    <definedName name="kntcrpe">#REF!</definedName>
    <definedName name="kntcurr" localSheetId="0">#REF!</definedName>
    <definedName name="kntcurr">#REF!</definedName>
    <definedName name="kntdate" localSheetId="0">#REF!</definedName>
    <definedName name="kntdate">#REF!</definedName>
    <definedName name="kntdown" localSheetId="0">#REF!</definedName>
    <definedName name="kntdown">#REF!</definedName>
    <definedName name="kntdownsup" localSheetId="0">#REF!</definedName>
    <definedName name="kntdownsup">#REF!</definedName>
    <definedName name="kntevebitda" localSheetId="0">#REF!</definedName>
    <definedName name="kntevebitda">#REF!</definedName>
    <definedName name="kntffqpeavg" localSheetId="0">#REF!</definedName>
    <definedName name="kntffqpeavg">#REF!</definedName>
    <definedName name="kntffqpecurr" localSheetId="0">#REF!</definedName>
    <definedName name="kntffqpecurr">#REF!</definedName>
    <definedName name="kntfy1cons" localSheetId="0">#REF!</definedName>
    <definedName name="kntfy1cons">#REF!</definedName>
    <definedName name="kntfy2cons" localSheetId="0">#REF!</definedName>
    <definedName name="kntfy2cons">#REF!</definedName>
    <definedName name="knthi" localSheetId="0">#REF!</definedName>
    <definedName name="knthi">#REF!</definedName>
    <definedName name="knthilo" localSheetId="0">#REF!</definedName>
    <definedName name="knthilo">#REF!</definedName>
    <definedName name="kntlow" localSheetId="0">#REF!</definedName>
    <definedName name="kntlow">#REF!</definedName>
    <definedName name="kntmktcap" localSheetId="0">#REF!</definedName>
    <definedName name="kntmktcap">#REF!</definedName>
    <definedName name="kntpe1" localSheetId="0">#REF!</definedName>
    <definedName name="kntpe1">#REF!</definedName>
    <definedName name="kntpe2" localSheetId="0">#REF!</definedName>
    <definedName name="kntpe2">#REF!</definedName>
    <definedName name="kntpegrowthavg" localSheetId="0">#REF!</definedName>
    <definedName name="kntpegrowthavg">#REF!</definedName>
    <definedName name="kntpegrowthcurr" localSheetId="0">#REF!</definedName>
    <definedName name="kntpegrowthcurr">#REF!</definedName>
    <definedName name="kntpegrowthhi" localSheetId="0">#REF!</definedName>
    <definedName name="kntpegrowthhi">#REF!</definedName>
    <definedName name="kntpegrowthlow" localSheetId="0">#REF!</definedName>
    <definedName name="kntpegrowthlow">#REF!</definedName>
    <definedName name="kntperelavg" localSheetId="0">#REF!</definedName>
    <definedName name="kntperelavg">#REF!</definedName>
    <definedName name="kntperelcurr" localSheetId="0">#REF!</definedName>
    <definedName name="kntperelcurr">#REF!</definedName>
    <definedName name="kntprice" localSheetId="0">#REF!</definedName>
    <definedName name="kntprice">#REF!</definedName>
    <definedName name="kntrpe" localSheetId="0">#REF!</definedName>
    <definedName name="kntrpe">#REF!</definedName>
    <definedName name="kntshares" localSheetId="0">#REF!</definedName>
    <definedName name="kntshares">#REF!</definedName>
    <definedName name="knttprice" localSheetId="0">#REF!</definedName>
    <definedName name="knttprice">#REF!</definedName>
    <definedName name="kntttmavg" localSheetId="0">#REF!</definedName>
    <definedName name="kntttmavg">#REF!</definedName>
    <definedName name="kntttmcurr" localSheetId="0">#REF!</definedName>
    <definedName name="kntttmcurr">#REF!</definedName>
    <definedName name="kntttmhi" localSheetId="0">#REF!</definedName>
    <definedName name="kntttmhi">#REF!</definedName>
    <definedName name="kntttmlow" localSheetId="0">#REF!</definedName>
    <definedName name="kntttmlow">#REF!</definedName>
    <definedName name="kntttmrelavg" localSheetId="0">#REF!</definedName>
    <definedName name="kntttmrelavg">#REF!</definedName>
    <definedName name="kntttmrelcurr" localSheetId="0">#REF!</definedName>
    <definedName name="kntttmrelcurr">#REF!</definedName>
    <definedName name="kntttmrelhi" localSheetId="0">#REF!</definedName>
    <definedName name="kntttmrelhi">#REF!</definedName>
    <definedName name="kntttmrellow" localSheetId="0">#REF!</definedName>
    <definedName name="kntttmrellow">#REF!</definedName>
    <definedName name="kntup" localSheetId="0">#REF!</definedName>
    <definedName name="kntup">#REF!</definedName>
    <definedName name="kntupsup" localSheetId="0">#REF!</definedName>
    <definedName name="kntupsup">#REF!</definedName>
    <definedName name="kntvol" localSheetId="0">#REF!</definedName>
    <definedName name="kntvol">#REF!</definedName>
    <definedName name="kntyield" localSheetId="0">#REF!</definedName>
    <definedName name="kntyield">#REF!</definedName>
    <definedName name="kpw">'[17]Deal Listing'!$A$3:$E$111</definedName>
    <definedName name="lastq">[1]IS!$BB$46</definedName>
    <definedName name="lastqy">[1]IS!$AW$46</definedName>
    <definedName name="leftcol" localSheetId="0">#REF!</definedName>
    <definedName name="leftcol">#REF!</definedName>
    <definedName name="LosDatos">'[14]Comps - Market'!$F$7</definedName>
    <definedName name="Lost_Customer_Count" localSheetId="0">#REF!</definedName>
    <definedName name="Lost_Customer_Count">#REF!</definedName>
    <definedName name="ltdebt">[1]BS!$BB$30</definedName>
    <definedName name="ltmax">[1]BS!$BB$53</definedName>
    <definedName name="ltmcapexdepr">[1]CF!$BB$77</definedName>
    <definedName name="ltmcapexopcf">[1]CF!$BB$76</definedName>
    <definedName name="ltmcapexpct">[1]CF!$BB$75</definedName>
    <definedName name="ltmebitda">[1]CF!$BB$67</definedName>
    <definedName name="ltmebitdagr">[1]CF!$BB$68</definedName>
    <definedName name="ltmebitdam">[1]IS!$BB$74</definedName>
    <definedName name="ltmebitdaps">[1]CF!$BB$69</definedName>
    <definedName name="ltmeps">[1]IS!$BB$75</definedName>
    <definedName name="ltmepsgr">[1]IS!$BB$76</definedName>
    <definedName name="ltmfax">[1]BS!$BB$54</definedName>
    <definedName name="ltmfrcf">[1]CF!$BB$79</definedName>
    <definedName name="ltmfrcfgr">[1]CF!$BB$81</definedName>
    <definedName name="ltmfrcfps">[1]CF!$BB$80</definedName>
    <definedName name="ltmgm">[1]IS!$BB$71</definedName>
    <definedName name="ltminvx">[1]BS!$BB$51</definedName>
    <definedName name="ltmom">[1]IS!$BB$72</definedName>
    <definedName name="ltmomch">[1]IS!$BB$73</definedName>
    <definedName name="ltmrev">[1]IS!$BB$69</definedName>
    <definedName name="ltmrevgr">[1]IS!$BB$70</definedName>
    <definedName name="ltmrndpct">[1]IS!$BB$80</definedName>
    <definedName name="ltmroa">[1]BS!$BB$52</definedName>
    <definedName name="ltmroe">[1]BS!$BB$56</definedName>
    <definedName name="ltmspe">[1]IS!$AY$61</definedName>
    <definedName name="ltmspegr">[1]IS!$AY$62</definedName>
    <definedName name="ltmspsqft">[1]IS!$AY$66</definedName>
    <definedName name="ltmspsqftgr">[1]IS!$AY$67</definedName>
    <definedName name="ltmwcx">[1]BS!$BB$55</definedName>
    <definedName name="luavg" localSheetId="0">#REF!</definedName>
    <definedName name="luavg">#REF!</definedName>
    <definedName name="luavgffq" localSheetId="0">#REF!</definedName>
    <definedName name="luavgffq">#REF!</definedName>
    <definedName name="luchg" localSheetId="0">#REF!</definedName>
    <definedName name="luchg">#REF!</definedName>
    <definedName name="lucurr" localSheetId="0">#REF!</definedName>
    <definedName name="lucurr">#REF!</definedName>
    <definedName name="lucurrffq" localSheetId="0">#REF!</definedName>
    <definedName name="lucurrffq">#REF!</definedName>
    <definedName name="luhi" localSheetId="0">#REF!</definedName>
    <definedName name="luhi">#REF!</definedName>
    <definedName name="lulow" localSheetId="0">#REF!</definedName>
    <definedName name="lulow">#REF!</definedName>
    <definedName name="lupegrelavg" localSheetId="0">#REF!</definedName>
    <definedName name="lupegrelavg">#REF!</definedName>
    <definedName name="lupegrelcurr" localSheetId="0">#REF!</definedName>
    <definedName name="lupegrelcurr">#REF!</definedName>
    <definedName name="lupegrowthavg" localSheetId="0">#REF!</definedName>
    <definedName name="lupegrowthavg">#REF!</definedName>
    <definedName name="lupegrowthcurr" localSheetId="0">#REF!</definedName>
    <definedName name="lupegrowthcurr">#REF!</definedName>
    <definedName name="lupegrowthhi" localSheetId="0">#REF!</definedName>
    <definedName name="lupegrowthhi">#REF!</definedName>
    <definedName name="lupegrowthlow" localSheetId="0">#REF!</definedName>
    <definedName name="lupegrowthlow">#REF!</definedName>
    <definedName name="lushares" localSheetId="0">#REF!</definedName>
    <definedName name="lushares">#REF!</definedName>
    <definedName name="luttmavg" localSheetId="0">#REF!</definedName>
    <definedName name="luttmavg">#REF!</definedName>
    <definedName name="luttmcurr" localSheetId="0">#REF!</definedName>
    <definedName name="luttmcurr">#REF!</definedName>
    <definedName name="luttmhi" localSheetId="0">#REF!</definedName>
    <definedName name="luttmhi">#REF!</definedName>
    <definedName name="luttmlow" localSheetId="0">#REF!</definedName>
    <definedName name="luttmlow">#REF!</definedName>
    <definedName name="luttmrelavg" localSheetId="0">#REF!</definedName>
    <definedName name="luttmrelavg">#REF!</definedName>
    <definedName name="luttmrelcurr" localSheetId="0">#REF!</definedName>
    <definedName name="luttmrelcurr">#REF!</definedName>
    <definedName name="luttmrelhi" localSheetId="0">#REF!</definedName>
    <definedName name="luttmrelhi">#REF!</definedName>
    <definedName name="luttmrellow" localSheetId="0">#REF!</definedName>
    <definedName name="luttmrellow">#REF!</definedName>
    <definedName name="ma" localSheetId="0">'[3]M&amp;A'!#REF!</definedName>
    <definedName name="ma">'[3]M&amp;A'!#REF!</definedName>
    <definedName name="MARGIN" localSheetId="0">IF(ISBLANK('[18]FINANCIAL MODEL'!A$31),"          NM",'[18]FINANCIAL MODEL'!A1048576/'[18]FINANCIAL MODEL'!A$31)</definedName>
    <definedName name="MARGIN">IF(ISBLANK('[18]FINANCIAL MODEL'!A$31),"          NM",'[18]FINANCIAL MODEL'!A1048576/'[18]FINANCIAL MODEL'!A$31)</definedName>
    <definedName name="MB" localSheetId="0">'[6]M&amp;A'!#REF!</definedName>
    <definedName name="MB">'[6]M&amp;A'!#REF!</definedName>
    <definedName name="MbpsPerCust" localSheetId="0">'[19]COGS Build-up'!#REF!</definedName>
    <definedName name="MbpsPerCust">'[19]COGS Build-up'!#REF!</definedName>
    <definedName name="mc" localSheetId="0">'[5]M&amp;A'!#REF!</definedName>
    <definedName name="mc">'[5]M&amp;A'!#REF!</definedName>
    <definedName name="methaavg" localSheetId="0">#REF!</definedName>
    <definedName name="methaavg">#REF!</definedName>
    <definedName name="methachg" localSheetId="0">#REF!</definedName>
    <definedName name="methachg">#REF!</definedName>
    <definedName name="methacrpe" localSheetId="0">#REF!</definedName>
    <definedName name="methacrpe">#REF!</definedName>
    <definedName name="methacurr" localSheetId="0">#REF!</definedName>
    <definedName name="methacurr">#REF!</definedName>
    <definedName name="methadate" localSheetId="0">#REF!</definedName>
    <definedName name="methadate">#REF!</definedName>
    <definedName name="methadown" localSheetId="0">#REF!</definedName>
    <definedName name="methadown">#REF!</definedName>
    <definedName name="methadownsup" localSheetId="0">#REF!</definedName>
    <definedName name="methadownsup">#REF!</definedName>
    <definedName name="methaeps98" localSheetId="0">#REF!</definedName>
    <definedName name="methaeps98">#REF!</definedName>
    <definedName name="methaeps99" localSheetId="0">#REF!</definedName>
    <definedName name="methaeps99">#REF!</definedName>
    <definedName name="methafy1cons" localSheetId="0">#REF!</definedName>
    <definedName name="methafy1cons">#REF!</definedName>
    <definedName name="methafy2cons" localSheetId="0">#REF!</definedName>
    <definedName name="methafy2cons">#REF!</definedName>
    <definedName name="methahi" localSheetId="0">#REF!</definedName>
    <definedName name="methahi">#REF!</definedName>
    <definedName name="methahilo" localSheetId="0">#REF!</definedName>
    <definedName name="methahilo">#REF!</definedName>
    <definedName name="methalow" localSheetId="0">#REF!</definedName>
    <definedName name="methalow">#REF!</definedName>
    <definedName name="methamktcap" localSheetId="0">#REF!</definedName>
    <definedName name="methamktcap">#REF!</definedName>
    <definedName name="methapegrowthavg" localSheetId="0">#REF!</definedName>
    <definedName name="methapegrowthavg">#REF!</definedName>
    <definedName name="methapegrowthcurr" localSheetId="0">#REF!</definedName>
    <definedName name="methapegrowthcurr">#REF!</definedName>
    <definedName name="methapegrowthhi" localSheetId="0">#REF!</definedName>
    <definedName name="methapegrowthhi">#REF!</definedName>
    <definedName name="methapegrowthlow" localSheetId="0">#REF!</definedName>
    <definedName name="methapegrowthlow">#REF!</definedName>
    <definedName name="methaprice" localSheetId="0">#REF!</definedName>
    <definedName name="methaprice">#REF!</definedName>
    <definedName name="metharpe" localSheetId="0">#REF!</definedName>
    <definedName name="metharpe">#REF!</definedName>
    <definedName name="methashares" localSheetId="0">#REF!</definedName>
    <definedName name="methashares">#REF!</definedName>
    <definedName name="methatprice" localSheetId="0">#REF!</definedName>
    <definedName name="methatprice">#REF!</definedName>
    <definedName name="methattmavg" localSheetId="0">#REF!</definedName>
    <definedName name="methattmavg">#REF!</definedName>
    <definedName name="methattmcurr" localSheetId="0">#REF!</definedName>
    <definedName name="methattmcurr">#REF!</definedName>
    <definedName name="methattmhi" localSheetId="0">#REF!</definedName>
    <definedName name="methattmhi">#REF!</definedName>
    <definedName name="methattmlow" localSheetId="0">#REF!</definedName>
    <definedName name="methattmlow">#REF!</definedName>
    <definedName name="methattmrelavg" localSheetId="0">#REF!</definedName>
    <definedName name="methattmrelavg">#REF!</definedName>
    <definedName name="methattmrelcurr" localSheetId="0">#REF!</definedName>
    <definedName name="methattmrelcurr">#REF!</definedName>
    <definedName name="methattmrelhi" localSheetId="0">#REF!</definedName>
    <definedName name="methattmrelhi">#REF!</definedName>
    <definedName name="methattmrellow" localSheetId="0">#REF!</definedName>
    <definedName name="methattmrellow">#REF!</definedName>
    <definedName name="methaup" localSheetId="0">#REF!</definedName>
    <definedName name="methaup">#REF!</definedName>
    <definedName name="methaupsup" localSheetId="0">#REF!</definedName>
    <definedName name="methaupsup">#REF!</definedName>
    <definedName name="methavol" localSheetId="0">#REF!</definedName>
    <definedName name="methavol">#REF!</definedName>
    <definedName name="methayield" localSheetId="0">#REF!</definedName>
    <definedName name="methayield">#REF!</definedName>
    <definedName name="mgmtown">[1]IS!$AY$63</definedName>
    <definedName name="miavg" localSheetId="0">#REF!</definedName>
    <definedName name="miavg">#REF!</definedName>
    <definedName name="michg" localSheetId="0">#REF!</definedName>
    <definedName name="michg">#REF!</definedName>
    <definedName name="Microsoft_FY_June" localSheetId="0">#REF!</definedName>
    <definedName name="Microsoft_FY_June">#REF!</definedName>
    <definedName name="micrpe" localSheetId="0">#REF!</definedName>
    <definedName name="micrpe">#REF!</definedName>
    <definedName name="micurr" localSheetId="0">#REF!</definedName>
    <definedName name="micurr">#REF!</definedName>
    <definedName name="midate" localSheetId="0">#REF!</definedName>
    <definedName name="midate">#REF!</definedName>
    <definedName name="midown" localSheetId="0">#REF!</definedName>
    <definedName name="midown">#REF!</definedName>
    <definedName name="midownsup" localSheetId="0">#REF!</definedName>
    <definedName name="midownsup">#REF!</definedName>
    <definedName name="MidPoint" localSheetId="0">#REF!</definedName>
    <definedName name="MidPoint">#REF!</definedName>
    <definedName name="mieps99" localSheetId="0">#REF!</definedName>
    <definedName name="mieps99">#REF!</definedName>
    <definedName name="mify1cons" localSheetId="0">#REF!</definedName>
    <definedName name="mify1cons">#REF!</definedName>
    <definedName name="mify2cons" localSheetId="0">#REF!</definedName>
    <definedName name="mify2cons">#REF!</definedName>
    <definedName name="mihi" localSheetId="0">#REF!</definedName>
    <definedName name="mihi">#REF!</definedName>
    <definedName name="mihilo" localSheetId="0">#REF!</definedName>
    <definedName name="mihilo">#REF!</definedName>
    <definedName name="milow" localSheetId="0">#REF!</definedName>
    <definedName name="milow">#REF!</definedName>
    <definedName name="mimktcap" localSheetId="0">#REF!</definedName>
    <definedName name="mimktcap">#REF!</definedName>
    <definedName name="mipegrowthavg" localSheetId="0">#REF!</definedName>
    <definedName name="mipegrowthavg">#REF!</definedName>
    <definedName name="mipegrowthcurr" localSheetId="0">#REF!</definedName>
    <definedName name="mipegrowthcurr">#REF!</definedName>
    <definedName name="mipegrowthhi" localSheetId="0">#REF!</definedName>
    <definedName name="mipegrowthhi">#REF!</definedName>
    <definedName name="mipegrowthlow" localSheetId="0">#REF!</definedName>
    <definedName name="mipegrowthlow">#REF!</definedName>
    <definedName name="miprice" localSheetId="0">#REF!</definedName>
    <definedName name="miprice">#REF!</definedName>
    <definedName name="mirpe" localSheetId="0">#REF!</definedName>
    <definedName name="mirpe">#REF!</definedName>
    <definedName name="mishares" localSheetId="0">#REF!</definedName>
    <definedName name="mishares">#REF!</definedName>
    <definedName name="mitprice" localSheetId="0">#REF!</definedName>
    <definedName name="mitprice">#REF!</definedName>
    <definedName name="mittmavg" localSheetId="0">#REF!</definedName>
    <definedName name="mittmavg">#REF!</definedName>
    <definedName name="mittmcurr" localSheetId="0">#REF!</definedName>
    <definedName name="mittmcurr">#REF!</definedName>
    <definedName name="mittmhi" localSheetId="0">#REF!</definedName>
    <definedName name="mittmhi">#REF!</definedName>
    <definedName name="mittmlow" localSheetId="0">#REF!</definedName>
    <definedName name="mittmlow">#REF!</definedName>
    <definedName name="mittmrelavg" localSheetId="0">#REF!</definedName>
    <definedName name="mittmrelavg">#REF!</definedName>
    <definedName name="mittmrelcurr" localSheetId="0">#REF!</definedName>
    <definedName name="mittmrelcurr">#REF!</definedName>
    <definedName name="mittmrelhi" localSheetId="0">#REF!</definedName>
    <definedName name="mittmrelhi">#REF!</definedName>
    <definedName name="mittmrellow" localSheetId="0">#REF!</definedName>
    <definedName name="mittmrellow">#REF!</definedName>
    <definedName name="miup" localSheetId="0">#REF!</definedName>
    <definedName name="miup">#REF!</definedName>
    <definedName name="miupsup" localSheetId="0">#REF!</definedName>
    <definedName name="miupsup">#REF!</definedName>
    <definedName name="mivol" localSheetId="0">#REF!</definedName>
    <definedName name="mivol">#REF!</definedName>
    <definedName name="miyield" localSheetId="0">#REF!</definedName>
    <definedName name="miyield">#REF!</definedName>
    <definedName name="mktcap" localSheetId="0">#REF!</definedName>
    <definedName name="mktcap">#REF!</definedName>
    <definedName name="molx98" localSheetId="0">#REF!</definedName>
    <definedName name="molx98">#REF!</definedName>
    <definedName name="molx99" localSheetId="0">#REF!</definedName>
    <definedName name="molx99">#REF!</definedName>
    <definedName name="molxahilo" localSheetId="0">#REF!</definedName>
    <definedName name="molxahilo">#REF!</definedName>
    <definedName name="molxamktcap" localSheetId="0">#REF!</definedName>
    <definedName name="molxamktcap">#REF!</definedName>
    <definedName name="molxape1" localSheetId="0">#REF!</definedName>
    <definedName name="molxape1">#REF!</definedName>
    <definedName name="molxape2" localSheetId="0">#REF!</definedName>
    <definedName name="molxape2">#REF!</definedName>
    <definedName name="molxarating" localSheetId="0">#REF!</definedName>
    <definedName name="molxarating">#REF!</definedName>
    <definedName name="molxashares" localSheetId="0">#REF!</definedName>
    <definedName name="molxashares">#REF!</definedName>
    <definedName name="molxatprice" localSheetId="0">#REF!</definedName>
    <definedName name="molxatprice">#REF!</definedName>
    <definedName name="molxavg" localSheetId="0">#REF!</definedName>
    <definedName name="molxavg">#REF!</definedName>
    <definedName name="molxchg" localSheetId="0">#REF!</definedName>
    <definedName name="molxchg">#REF!</definedName>
    <definedName name="molxcrpe" localSheetId="0">#REF!</definedName>
    <definedName name="molxcrpe">#REF!</definedName>
    <definedName name="molxcurr" localSheetId="0">#REF!</definedName>
    <definedName name="molxcurr">#REF!</definedName>
    <definedName name="molxdate" localSheetId="0">#REF!</definedName>
    <definedName name="molxdate">#REF!</definedName>
    <definedName name="molxdown" localSheetId="0">#REF!</definedName>
    <definedName name="molxdown">#REF!</definedName>
    <definedName name="molxdownsup" localSheetId="0">#REF!</definedName>
    <definedName name="molxdownsup">#REF!</definedName>
    <definedName name="molxevebitda" localSheetId="0">#REF!</definedName>
    <definedName name="molxevebitda">#REF!</definedName>
    <definedName name="molxffqpeavg" localSheetId="0">#REF!</definedName>
    <definedName name="molxffqpeavg">#REF!</definedName>
    <definedName name="molxffqpecurr" localSheetId="0">#REF!</definedName>
    <definedName name="molxffqpecurr">#REF!</definedName>
    <definedName name="molxfy1cons" localSheetId="0">#REF!</definedName>
    <definedName name="molxfy1cons">#REF!</definedName>
    <definedName name="molxfy2cons" localSheetId="0">#REF!</definedName>
    <definedName name="molxfy2cons">#REF!</definedName>
    <definedName name="molxhi" localSheetId="0">#REF!</definedName>
    <definedName name="molxhi">#REF!</definedName>
    <definedName name="molxlo" localSheetId="0">#REF!</definedName>
    <definedName name="molxlo">#REF!</definedName>
    <definedName name="molxpegrowthavg" localSheetId="0">#REF!</definedName>
    <definedName name="molxpegrowthavg">#REF!</definedName>
    <definedName name="molxpegrowthcurr" localSheetId="0">#REF!</definedName>
    <definedName name="molxpegrowthcurr">#REF!</definedName>
    <definedName name="molxpegrowthmax" localSheetId="0">#REF!</definedName>
    <definedName name="molxpegrowthmax">#REF!</definedName>
    <definedName name="molxpegrowthmin" localSheetId="0">#REF!</definedName>
    <definedName name="molxpegrowthmin">#REF!</definedName>
    <definedName name="molxperelavg" localSheetId="0">#REF!</definedName>
    <definedName name="molxperelavg">#REF!</definedName>
    <definedName name="molxperelcurr" localSheetId="0">#REF!</definedName>
    <definedName name="molxperelcurr">#REF!</definedName>
    <definedName name="molxprice" localSheetId="0">#REF!</definedName>
    <definedName name="molxprice">#REF!</definedName>
    <definedName name="molxqv" localSheetId="0">#REF!</definedName>
    <definedName name="molxqv">#REF!</definedName>
    <definedName name="molxrpe" localSheetId="0">#REF!</definedName>
    <definedName name="molxrpe">#REF!</definedName>
    <definedName name="molxtech" localSheetId="0">#REF!</definedName>
    <definedName name="molxtech">#REF!</definedName>
    <definedName name="molxttmavg" localSheetId="0">#REF!</definedName>
    <definedName name="molxttmavg">#REF!</definedName>
    <definedName name="molxttmcurr" localSheetId="0">#REF!</definedName>
    <definedName name="molxttmcurr">#REF!</definedName>
    <definedName name="molxttmhi" localSheetId="0">#REF!</definedName>
    <definedName name="molxttmhi">#REF!</definedName>
    <definedName name="molxttmlo" localSheetId="0">#REF!</definedName>
    <definedName name="molxttmlo">#REF!</definedName>
    <definedName name="molxttmrelavg" localSheetId="0">#REF!</definedName>
    <definedName name="molxttmrelavg">#REF!</definedName>
    <definedName name="molxttmrelcurr" localSheetId="0">#REF!</definedName>
    <definedName name="molxttmrelcurr">#REF!</definedName>
    <definedName name="molxttmrelhi" localSheetId="0">#REF!</definedName>
    <definedName name="molxttmrelhi">#REF!</definedName>
    <definedName name="molxttmrello" localSheetId="0">#REF!</definedName>
    <definedName name="molxttmrello">#REF!</definedName>
    <definedName name="molxup" localSheetId="0">#REF!</definedName>
    <definedName name="molxup">#REF!</definedName>
    <definedName name="molxupsup" localSheetId="0">#REF!</definedName>
    <definedName name="molxupsup">#REF!</definedName>
    <definedName name="molxvol" localSheetId="0">#REF!</definedName>
    <definedName name="molxvol">#REF!</definedName>
    <definedName name="molxyield" localSheetId="0">#REF!</definedName>
    <definedName name="molxyield">#REF!</definedName>
    <definedName name="motavg" localSheetId="0">#REF!</definedName>
    <definedName name="motavg">#REF!</definedName>
    <definedName name="motavgffq" localSheetId="0">#REF!</definedName>
    <definedName name="motavgffq">#REF!</definedName>
    <definedName name="motchg" localSheetId="0">#REF!</definedName>
    <definedName name="motchg">#REF!</definedName>
    <definedName name="motcurr" localSheetId="0">#REF!</definedName>
    <definedName name="motcurr">#REF!</definedName>
    <definedName name="motcurrffq" localSheetId="0">#REF!</definedName>
    <definedName name="motcurrffq">#REF!</definedName>
    <definedName name="motpegrelavg" localSheetId="0">#REF!</definedName>
    <definedName name="motpegrelavg">#REF!</definedName>
    <definedName name="motpegrelcurr" localSheetId="0">#REF!</definedName>
    <definedName name="motpegrelcurr">#REF!</definedName>
    <definedName name="motpegrowthavg" localSheetId="0">#REF!</definedName>
    <definedName name="motpegrowthavg">#REF!</definedName>
    <definedName name="motpegrowthcurr" localSheetId="0">#REF!</definedName>
    <definedName name="motpegrowthcurr">#REF!</definedName>
    <definedName name="motshares" localSheetId="0">#REF!</definedName>
    <definedName name="motshares">#REF!</definedName>
    <definedName name="NA" localSheetId="0">#REF!</definedName>
    <definedName name="NA">#REF!</definedName>
    <definedName name="Net_Revenues" localSheetId="0">#REF!</definedName>
    <definedName name="Net_Revenues">#REF!</definedName>
    <definedName name="net00">[1]IS!$BI$38</definedName>
    <definedName name="neutral" localSheetId="0">#REF!</definedName>
    <definedName name="neutral">#REF!</definedName>
    <definedName name="New_Customer_Count" localSheetId="0">#REF!</definedName>
    <definedName name="New_Customer_Count">#REF!</definedName>
    <definedName name="nextq">[1]IS!$BC$46</definedName>
    <definedName name="nextqy">[1]IS!$AX$46</definedName>
    <definedName name="nokavg" localSheetId="0">#REF!</definedName>
    <definedName name="nokavg">#REF!</definedName>
    <definedName name="nokavgffq" localSheetId="0">#REF!</definedName>
    <definedName name="nokavgffq">#REF!</definedName>
    <definedName name="nokchg" localSheetId="0">#REF!</definedName>
    <definedName name="nokchg">#REF!</definedName>
    <definedName name="nokcurr" localSheetId="0">#REF!</definedName>
    <definedName name="nokcurr">#REF!</definedName>
    <definedName name="nokcurrffq" localSheetId="0">#REF!</definedName>
    <definedName name="nokcurrffq">#REF!</definedName>
    <definedName name="nokpegrelavg" localSheetId="0">#REF!</definedName>
    <definedName name="nokpegrelavg">#REF!</definedName>
    <definedName name="nokpegrelcurr" localSheetId="0">#REF!</definedName>
    <definedName name="nokpegrelcurr">#REF!</definedName>
    <definedName name="nokpegrowthavg" localSheetId="0">#REF!</definedName>
    <definedName name="nokpegrowthavg">#REF!</definedName>
    <definedName name="nokpegrowthcurr" localSheetId="0">#REF!</definedName>
    <definedName name="nokpegrowthcurr">#REF!</definedName>
    <definedName name="nokshares" localSheetId="0">#REF!</definedName>
    <definedName name="nokshares">#REF!</definedName>
    <definedName name="ntavg" localSheetId="0">#REF!</definedName>
    <definedName name="ntavg">#REF!</definedName>
    <definedName name="ntavgffq" localSheetId="0">#REF!</definedName>
    <definedName name="ntavgffq">#REF!</definedName>
    <definedName name="ntchg" localSheetId="0">#REF!</definedName>
    <definedName name="ntchg">#REF!</definedName>
    <definedName name="ntcurr" localSheetId="0">#REF!</definedName>
    <definedName name="ntcurr">#REF!</definedName>
    <definedName name="ntcurrffq" localSheetId="0">#REF!</definedName>
    <definedName name="ntcurrffq">#REF!</definedName>
    <definedName name="ntpegrelavg" localSheetId="0">#REF!</definedName>
    <definedName name="ntpegrelavg">#REF!</definedName>
    <definedName name="ntpegrelcurr" localSheetId="0">#REF!</definedName>
    <definedName name="ntpegrelcurr">#REF!</definedName>
    <definedName name="ntpegrowthavg" localSheetId="0">#REF!</definedName>
    <definedName name="ntpegrowthavg">#REF!</definedName>
    <definedName name="ntpegrowthcurr" localSheetId="0">#REF!</definedName>
    <definedName name="ntpegrowthcurr">#REF!</definedName>
    <definedName name="ntroavg" localSheetId="0">#REF!</definedName>
    <definedName name="ntroavg">#REF!</definedName>
    <definedName name="ntroavgffq" localSheetId="0">#REF!</definedName>
    <definedName name="ntroavgffq">#REF!</definedName>
    <definedName name="ntrochg" localSheetId="0">#REF!</definedName>
    <definedName name="ntrochg">#REF!</definedName>
    <definedName name="ntrocurr" localSheetId="0">#REF!</definedName>
    <definedName name="ntrocurr">#REF!</definedName>
    <definedName name="ntrocurrffq" localSheetId="0">#REF!</definedName>
    <definedName name="ntrocurrffq">#REF!</definedName>
    <definedName name="ntropegrelavg" localSheetId="0">#REF!</definedName>
    <definedName name="ntropegrelavg">#REF!</definedName>
    <definedName name="ntropegrelcurr" localSheetId="0">#REF!</definedName>
    <definedName name="ntropegrelcurr">#REF!</definedName>
    <definedName name="ntropegrowthavg" localSheetId="0">#REF!</definedName>
    <definedName name="ntropegrowthavg">#REF!</definedName>
    <definedName name="ntropegrowthcurr" localSheetId="0">#REF!</definedName>
    <definedName name="ntropegrowthcurr">#REF!</definedName>
    <definedName name="ntshares" localSheetId="0">#REF!</definedName>
    <definedName name="ntshares">#REF!</definedName>
    <definedName name="NUFO_1Pager" localSheetId="0">#REF!</definedName>
    <definedName name="NUFO_1Pager">#REF!</definedName>
    <definedName name="nxtvavg" localSheetId="0">#REF!</definedName>
    <definedName name="nxtvavg">#REF!</definedName>
    <definedName name="nxtvavgffq" localSheetId="0">#REF!</definedName>
    <definedName name="nxtvavgffq">#REF!</definedName>
    <definedName name="nxtvchg" localSheetId="0">#REF!</definedName>
    <definedName name="nxtvchg">#REF!</definedName>
    <definedName name="nxtvcurr" localSheetId="0">#REF!</definedName>
    <definedName name="nxtvcurr">#REF!</definedName>
    <definedName name="nxtvcurrffq" localSheetId="0">#REF!</definedName>
    <definedName name="nxtvcurrffq">#REF!</definedName>
    <definedName name="nxtvpegrelavg" localSheetId="0">#REF!</definedName>
    <definedName name="nxtvpegrelavg">#REF!</definedName>
    <definedName name="nxtvpegrelcurr" localSheetId="0">#REF!</definedName>
    <definedName name="nxtvpegrelcurr">#REF!</definedName>
    <definedName name="nxtvpegrowthavg" localSheetId="0">#REF!</definedName>
    <definedName name="nxtvpegrowthavg">#REF!</definedName>
    <definedName name="nxtvpegrowthcurr" localSheetId="0">#REF!</definedName>
    <definedName name="nxtvpegrowthcurr">#REF!</definedName>
    <definedName name="oakavg" localSheetId="0">#REF!</definedName>
    <definedName name="oakavg">#REF!</definedName>
    <definedName name="oakchg" localSheetId="0">#REF!</definedName>
    <definedName name="oakchg">#REF!</definedName>
    <definedName name="oakcrpe" localSheetId="0">#REF!</definedName>
    <definedName name="oakcrpe">#REF!</definedName>
    <definedName name="oakcurr" localSheetId="0">#REF!</definedName>
    <definedName name="oakcurr">#REF!</definedName>
    <definedName name="oakdate" localSheetId="0">#REF!</definedName>
    <definedName name="oakdate">#REF!</definedName>
    <definedName name="oakdown" localSheetId="0">#REF!</definedName>
    <definedName name="oakdown">#REF!</definedName>
    <definedName name="oakdownsup" localSheetId="0">#REF!</definedName>
    <definedName name="oakdownsup">#REF!</definedName>
    <definedName name="oakevebitda" localSheetId="0">#REF!</definedName>
    <definedName name="oakevebitda">#REF!</definedName>
    <definedName name="oakffqpeavg" localSheetId="0">#REF!</definedName>
    <definedName name="oakffqpeavg">#REF!</definedName>
    <definedName name="oakffqpecurr" localSheetId="0">#REF!</definedName>
    <definedName name="oakffqpecurr">#REF!</definedName>
    <definedName name="oakfy1cons" localSheetId="0">#REF!</definedName>
    <definedName name="oakfy1cons">#REF!</definedName>
    <definedName name="oakfy2cons" localSheetId="0">#REF!</definedName>
    <definedName name="oakfy2cons">#REF!</definedName>
    <definedName name="oakhi" localSheetId="0">#REF!</definedName>
    <definedName name="oakhi">#REF!</definedName>
    <definedName name="oakhilo" localSheetId="0">#REF!</definedName>
    <definedName name="oakhilo">#REF!</definedName>
    <definedName name="oaklow" localSheetId="0">#REF!</definedName>
    <definedName name="oaklow">#REF!</definedName>
    <definedName name="oakmktcap" localSheetId="0">#REF!</definedName>
    <definedName name="oakmktcap">#REF!</definedName>
    <definedName name="oakpe1" localSheetId="0">#REF!</definedName>
    <definedName name="oakpe1">#REF!</definedName>
    <definedName name="oakpe2" localSheetId="0">#REF!</definedName>
    <definedName name="oakpe2">#REF!</definedName>
    <definedName name="oakpegrowthavg" localSheetId="0">#REF!</definedName>
    <definedName name="oakpegrowthavg">#REF!</definedName>
    <definedName name="oakpegrowthcurr" localSheetId="0">#REF!</definedName>
    <definedName name="oakpegrowthcurr">#REF!</definedName>
    <definedName name="oakpegrowthhi" localSheetId="0">#REF!</definedName>
    <definedName name="oakpegrowthhi">#REF!</definedName>
    <definedName name="oakpegrowthlow" localSheetId="0">#REF!</definedName>
    <definedName name="oakpegrowthlow">#REF!</definedName>
    <definedName name="oakperelavg" localSheetId="0">#REF!</definedName>
    <definedName name="oakperelavg">#REF!</definedName>
    <definedName name="oakperelcurr" localSheetId="0">#REF!</definedName>
    <definedName name="oakperelcurr">#REF!</definedName>
    <definedName name="oakprice" localSheetId="0">#REF!</definedName>
    <definedName name="oakprice">#REF!</definedName>
    <definedName name="oakrating" localSheetId="0">#REF!</definedName>
    <definedName name="oakrating">#REF!</definedName>
    <definedName name="oakrpe" localSheetId="0">#REF!</definedName>
    <definedName name="oakrpe">#REF!</definedName>
    <definedName name="oakshares" localSheetId="0">#REF!</definedName>
    <definedName name="oakshares">#REF!</definedName>
    <definedName name="oaktprice" localSheetId="0">#REF!</definedName>
    <definedName name="oaktprice">#REF!</definedName>
    <definedName name="oakttmavg" localSheetId="0">#REF!</definedName>
    <definedName name="oakttmavg">#REF!</definedName>
    <definedName name="oakttmcurr" localSheetId="0">#REF!</definedName>
    <definedName name="oakttmcurr">#REF!</definedName>
    <definedName name="oakttmhi" localSheetId="0">#REF!</definedName>
    <definedName name="oakttmhi">#REF!</definedName>
    <definedName name="oakttmlow" localSheetId="0">#REF!</definedName>
    <definedName name="oakttmlow">#REF!</definedName>
    <definedName name="oakttmrelavg" localSheetId="0">#REF!</definedName>
    <definedName name="oakttmrelavg">#REF!</definedName>
    <definedName name="oakttmrelcurr" localSheetId="0">#REF!</definedName>
    <definedName name="oakttmrelcurr">#REF!</definedName>
    <definedName name="oakttmrelhi" localSheetId="0">#REF!</definedName>
    <definedName name="oakttmrelhi">#REF!</definedName>
    <definedName name="oakttmrellow" localSheetId="0">#REF!</definedName>
    <definedName name="oakttmrellow">#REF!</definedName>
    <definedName name="oakup" localSheetId="0">#REF!</definedName>
    <definedName name="oakup">#REF!</definedName>
    <definedName name="oakupsup" localSheetId="0">#REF!</definedName>
    <definedName name="oakupsup">#REF!</definedName>
    <definedName name="oakvol" localSheetId="0">#REF!</definedName>
    <definedName name="oakvol">#REF!</definedName>
    <definedName name="oakyield" localSheetId="0">#REF!</definedName>
    <definedName name="oakyield">#REF!</definedName>
    <definedName name="ONIS_BS" localSheetId="0">[20]model!$A$242:$AD$284</definedName>
    <definedName name="ONIS_BS">[20]model!$A$242:$AD$284</definedName>
    <definedName name="ONIS_CF" localSheetId="0">[20]model!$A$287:$AD$340</definedName>
    <definedName name="ONIS_CF">[20]model!$A$287:$AD$340</definedName>
    <definedName name="ONIS_IS" localSheetId="0">[20]model!$A$1:$AD$167</definedName>
    <definedName name="ONIS_IS">[20]model!$A$1:$AD$167</definedName>
    <definedName name="opcagr">[1]IS!$AY$77</definedName>
    <definedName name="opcfnetinc">[1]CF!$BB$78</definedName>
    <definedName name="OPLK_1Pager" localSheetId="0">#REF!</definedName>
    <definedName name="OPLK_1Pager">#REF!</definedName>
    <definedName name="opm00">[1]IS!$BI$20</definedName>
    <definedName name="orctavg" localSheetId="0">#REF!</definedName>
    <definedName name="orctavg">#REF!</definedName>
    <definedName name="orctchg" localSheetId="0">#REF!</definedName>
    <definedName name="orctchg">#REF!</definedName>
    <definedName name="orctcurr" localSheetId="0">#REF!</definedName>
    <definedName name="orctcurr">#REF!</definedName>
    <definedName name="orctfy1cons" localSheetId="0">#REF!</definedName>
    <definedName name="orctfy1cons">#REF!</definedName>
    <definedName name="orctfy2cons" localSheetId="0">#REF!</definedName>
    <definedName name="orctfy2cons">#REF!</definedName>
    <definedName name="orcthi" localSheetId="0">#REF!</definedName>
    <definedName name="orcthi">#REF!</definedName>
    <definedName name="orctlow" localSheetId="0">#REF!</definedName>
    <definedName name="orctlow">#REF!</definedName>
    <definedName name="orctpegrowthavg" localSheetId="0">#REF!</definedName>
    <definedName name="orctpegrowthavg">#REF!</definedName>
    <definedName name="orctpegrowthcurr" localSheetId="0">#REF!</definedName>
    <definedName name="orctpegrowthcurr">#REF!</definedName>
    <definedName name="orctpegrowthhi" localSheetId="0">#REF!</definedName>
    <definedName name="orctpegrowthhi">#REF!</definedName>
    <definedName name="orctpegrowthlow" localSheetId="0">#REF!</definedName>
    <definedName name="orctpegrowthlow">#REF!</definedName>
    <definedName name="orctprice" localSheetId="0">#REF!</definedName>
    <definedName name="orctprice">#REF!</definedName>
    <definedName name="orctshares" localSheetId="0">#REF!</definedName>
    <definedName name="orctshares">#REF!</definedName>
    <definedName name="orctttmavg" localSheetId="0">#REF!</definedName>
    <definedName name="orctttmavg">#REF!</definedName>
    <definedName name="orctttmcurr" localSheetId="0">#REF!</definedName>
    <definedName name="orctttmcurr">#REF!</definedName>
    <definedName name="orctttmhi" localSheetId="0">#REF!</definedName>
    <definedName name="orctttmhi">#REF!</definedName>
    <definedName name="orctttmlow" localSheetId="0">#REF!</definedName>
    <definedName name="orctttmlow">#REF!</definedName>
    <definedName name="orctttmrelavg" localSheetId="0">#REF!</definedName>
    <definedName name="orctttmrelavg">#REF!</definedName>
    <definedName name="orctttmrelcurr" localSheetId="0">#REF!</definedName>
    <definedName name="orctttmrelcurr">#REF!</definedName>
    <definedName name="orctttmrelhi" localSheetId="0">#REF!</definedName>
    <definedName name="orctttmrelhi">#REF!</definedName>
    <definedName name="orctttmrellow" localSheetId="0">#REF!</definedName>
    <definedName name="orctttmrellow">#REF!</definedName>
    <definedName name="ortlavg" localSheetId="0">#REF!</definedName>
    <definedName name="ortlavg">#REF!</definedName>
    <definedName name="ortlchg" localSheetId="0">#REF!</definedName>
    <definedName name="ortlchg">#REF!</definedName>
    <definedName name="ortlcrpe" localSheetId="0">#REF!</definedName>
    <definedName name="ortlcrpe">#REF!</definedName>
    <definedName name="ortlcurr" localSheetId="0">#REF!</definedName>
    <definedName name="ortlcurr">#REF!</definedName>
    <definedName name="ortldown" localSheetId="0">#REF!</definedName>
    <definedName name="ortldown">#REF!</definedName>
    <definedName name="ortldownsup" localSheetId="0">#REF!</definedName>
    <definedName name="ortldownsup">#REF!</definedName>
    <definedName name="ortleps98" localSheetId="0">#REF!</definedName>
    <definedName name="ortleps98">#REF!</definedName>
    <definedName name="ortleps99" localSheetId="0">#REF!</definedName>
    <definedName name="ortleps99">#REF!</definedName>
    <definedName name="ortlfy1cons" localSheetId="0">#REF!</definedName>
    <definedName name="ortlfy1cons">#REF!</definedName>
    <definedName name="ortlfy2cons" localSheetId="0">#REF!</definedName>
    <definedName name="ortlfy2cons">#REF!</definedName>
    <definedName name="ortlhi" localSheetId="0">#REF!</definedName>
    <definedName name="ortlhi">#REF!</definedName>
    <definedName name="ortlhilo" localSheetId="0">#REF!</definedName>
    <definedName name="ortlhilo">#REF!</definedName>
    <definedName name="ortllow" localSheetId="0">#REF!</definedName>
    <definedName name="ortllow">#REF!</definedName>
    <definedName name="ortlmktcap" localSheetId="0">#REF!</definedName>
    <definedName name="ortlmktcap">#REF!</definedName>
    <definedName name="ortlpegrowthavg" localSheetId="0">#REF!</definedName>
    <definedName name="ortlpegrowthavg">#REF!</definedName>
    <definedName name="ortlpegrowthcurr" localSheetId="0">#REF!</definedName>
    <definedName name="ortlpegrowthcurr">#REF!</definedName>
    <definedName name="ortlpegrowthhi" localSheetId="0">#REF!</definedName>
    <definedName name="ortlpegrowthhi">#REF!</definedName>
    <definedName name="ortlpegrowthlow" localSheetId="0">#REF!</definedName>
    <definedName name="ortlpegrowthlow">#REF!</definedName>
    <definedName name="ortlprice" localSheetId="0">#REF!</definedName>
    <definedName name="ortlprice">#REF!</definedName>
    <definedName name="ortlrpe" localSheetId="0">#REF!</definedName>
    <definedName name="ortlrpe">#REF!</definedName>
    <definedName name="ortlshares" localSheetId="0">#REF!</definedName>
    <definedName name="ortlshares">#REF!</definedName>
    <definedName name="ortltprice" localSheetId="0">#REF!</definedName>
    <definedName name="ortltprice">#REF!</definedName>
    <definedName name="ortlttmavg" localSheetId="0">#REF!</definedName>
    <definedName name="ortlttmavg">#REF!</definedName>
    <definedName name="ortlttmcurr" localSheetId="0">#REF!</definedName>
    <definedName name="ortlttmcurr">#REF!</definedName>
    <definedName name="ortlttmhi" localSheetId="0">#REF!</definedName>
    <definedName name="ortlttmhi">#REF!</definedName>
    <definedName name="ortlttmlow" localSheetId="0">#REF!</definedName>
    <definedName name="ortlttmlow">#REF!</definedName>
    <definedName name="ortlttmrelavg" localSheetId="0">#REF!</definedName>
    <definedName name="ortlttmrelavg">#REF!</definedName>
    <definedName name="ortlttmrelcurr" localSheetId="0">#REF!</definedName>
    <definedName name="ortlttmrelcurr">#REF!</definedName>
    <definedName name="ortlttmrelhi" localSheetId="0">#REF!</definedName>
    <definedName name="ortlttmrelhi">#REF!</definedName>
    <definedName name="ortlttmrellow" localSheetId="0">#REF!</definedName>
    <definedName name="ortlttmrellow">#REF!</definedName>
    <definedName name="ortlup" localSheetId="0">#REF!</definedName>
    <definedName name="ortlup">#REF!</definedName>
    <definedName name="ortlupsup" localSheetId="0">#REF!</definedName>
    <definedName name="ortlupsup">#REF!</definedName>
    <definedName name="ortlvol" localSheetId="0">#REF!</definedName>
    <definedName name="ortlvol">#REF!</definedName>
    <definedName name="ortlyield" localSheetId="0">#REF!</definedName>
    <definedName name="ortlyield">#REF!</definedName>
    <definedName name="pairavg" localSheetId="0">#REF!</definedName>
    <definedName name="pairavg">#REF!</definedName>
    <definedName name="pairchg" localSheetId="0">#REF!</definedName>
    <definedName name="pairchg">#REF!</definedName>
    <definedName name="paircurr" localSheetId="0">#REF!</definedName>
    <definedName name="paircurr">#REF!</definedName>
    <definedName name="pairfy1cons" localSheetId="0">#REF!</definedName>
    <definedName name="pairfy1cons">#REF!</definedName>
    <definedName name="pairfy2cons" localSheetId="0">#REF!</definedName>
    <definedName name="pairfy2cons">#REF!</definedName>
    <definedName name="pairhi" localSheetId="0">#REF!</definedName>
    <definedName name="pairhi">#REF!</definedName>
    <definedName name="pairlow" localSheetId="0">#REF!</definedName>
    <definedName name="pairlow">#REF!</definedName>
    <definedName name="pairpegrowthavg" localSheetId="0">#REF!</definedName>
    <definedName name="pairpegrowthavg">#REF!</definedName>
    <definedName name="pairpegrowthcurr" localSheetId="0">#REF!</definedName>
    <definedName name="pairpegrowthcurr">#REF!</definedName>
    <definedName name="pairpegrowthhi" localSheetId="0">#REF!</definedName>
    <definedName name="pairpegrowthhi">#REF!</definedName>
    <definedName name="pairpegrowthlow" localSheetId="0">#REF!</definedName>
    <definedName name="pairpegrowthlow">#REF!</definedName>
    <definedName name="pairprice" localSheetId="0">#REF!</definedName>
    <definedName name="pairprice">#REF!</definedName>
    <definedName name="pairshares" localSheetId="0">#REF!</definedName>
    <definedName name="pairshares">#REF!</definedName>
    <definedName name="pairttmavg" localSheetId="0">#REF!</definedName>
    <definedName name="pairttmavg">#REF!</definedName>
    <definedName name="pairttmcurr" localSheetId="0">#REF!</definedName>
    <definedName name="pairttmcurr">#REF!</definedName>
    <definedName name="pairttmhi" localSheetId="0">#REF!</definedName>
    <definedName name="pairttmhi">#REF!</definedName>
    <definedName name="pairttmlow" localSheetId="0">#REF!</definedName>
    <definedName name="pairttmlow">#REF!</definedName>
    <definedName name="pairttmrelavg" localSheetId="0">#REF!</definedName>
    <definedName name="pairttmrelavg">#REF!</definedName>
    <definedName name="pairttmrelcurr" localSheetId="0">#REF!</definedName>
    <definedName name="pairttmrelcurr">#REF!</definedName>
    <definedName name="pairttmrelhi" localSheetId="0">#REF!</definedName>
    <definedName name="pairttmrelhi">#REF!</definedName>
    <definedName name="pairttmrellow" localSheetId="0">#REF!</definedName>
    <definedName name="pairttmrellow">#REF!</definedName>
    <definedName name="pdynavg" localSheetId="0">#REF!</definedName>
    <definedName name="pdynavg">#REF!</definedName>
    <definedName name="pdynavgffq" localSheetId="0">#REF!</definedName>
    <definedName name="pdynavgffq">#REF!</definedName>
    <definedName name="pdynchg" localSheetId="0">#REF!</definedName>
    <definedName name="pdynchg">#REF!</definedName>
    <definedName name="pdyncurr" localSheetId="0">#REF!</definedName>
    <definedName name="pdyncurr">#REF!</definedName>
    <definedName name="pdyncurrffq" localSheetId="0">#REF!</definedName>
    <definedName name="pdyncurrffq">#REF!</definedName>
    <definedName name="pdynpegrelavg" localSheetId="0">#REF!</definedName>
    <definedName name="pdynpegrelavg">#REF!</definedName>
    <definedName name="pdynpegrelcurr" localSheetId="0">#REF!</definedName>
    <definedName name="pdynpegrelcurr">#REF!</definedName>
    <definedName name="pdynpegrowthavg" localSheetId="0">#REF!</definedName>
    <definedName name="pdynpegrowthavg">#REF!</definedName>
    <definedName name="pdynpegrowthcurr" localSheetId="0">#REF!</definedName>
    <definedName name="pdynpegrowthcurr">#REF!</definedName>
    <definedName name="peganic" localSheetId="0">#REF!</definedName>
    <definedName name="peganic">#REF!</definedName>
    <definedName name="pegapcc" localSheetId="0">#REF!</definedName>
    <definedName name="pegapcc">#REF!</definedName>
    <definedName name="pegaph" localSheetId="0">#REF!</definedName>
    <definedName name="pegaph">#REF!</definedName>
    <definedName name="pegarw" localSheetId="0">#REF!</definedName>
    <definedName name="pegarw">#REF!</definedName>
    <definedName name="pegatsn" localSheetId="0">#REF!</definedName>
    <definedName name="pegatsn">#REF!</definedName>
    <definedName name="pegavt" localSheetId="0">#REF!</definedName>
    <definedName name="pegavt">#REF!</definedName>
    <definedName name="pegavx" localSheetId="0">#REF!</definedName>
    <definedName name="pegavx">#REF!</definedName>
    <definedName name="pegaxe" localSheetId="0">#REF!</definedName>
    <definedName name="pegaxe">#REF!</definedName>
    <definedName name="pegbwc" localSheetId="0">#REF!</definedName>
    <definedName name="pegbwc">#REF!</definedName>
    <definedName name="pegcdt" localSheetId="0">#REF!</definedName>
    <definedName name="pegcdt">#REF!</definedName>
    <definedName name="pegcls" localSheetId="0">#REF!</definedName>
    <definedName name="pegcls">#REF!</definedName>
    <definedName name="pegctv" localSheetId="0">#REF!</definedName>
    <definedName name="pegctv">#REF!</definedName>
    <definedName name="pegetek" localSheetId="0">#REF!</definedName>
    <definedName name="pegetek">#REF!</definedName>
    <definedName name="pegflex" localSheetId="0">#REF!</definedName>
    <definedName name="pegflex">#REF!</definedName>
    <definedName name="peggcn" localSheetId="0">#REF!</definedName>
    <definedName name="peggcn">#REF!</definedName>
    <definedName name="pegglw" localSheetId="0">#REF!</definedName>
    <definedName name="pegglw">#REF!</definedName>
    <definedName name="pegjbl" localSheetId="0">#REF!</definedName>
    <definedName name="pegjbl">#REF!</definedName>
    <definedName name="pegjds" localSheetId="0">#REF!</definedName>
    <definedName name="pegjds">#REF!</definedName>
    <definedName name="pegjdsu" localSheetId="0">#REF!</definedName>
    <definedName name="pegjdsu">#REF!</definedName>
    <definedName name="pegkmet" localSheetId="0">#REF!</definedName>
    <definedName name="pegkmet">#REF!</definedName>
    <definedName name="pegknt" localSheetId="0">#REF!</definedName>
    <definedName name="pegknt">#REF!</definedName>
    <definedName name="pegmetha" localSheetId="0">#REF!</definedName>
    <definedName name="pegmetha">#REF!</definedName>
    <definedName name="pegmi" localSheetId="0">#REF!</definedName>
    <definedName name="pegmi">#REF!</definedName>
    <definedName name="pegmolx" localSheetId="0">#REF!</definedName>
    <definedName name="pegmolx">#REF!</definedName>
    <definedName name="pegoak" localSheetId="0">#REF!</definedName>
    <definedName name="pegoak">#REF!</definedName>
    <definedName name="pegortl" localSheetId="0">#REF!</definedName>
    <definedName name="pegortl">#REF!</definedName>
    <definedName name="pegryc" localSheetId="0">#REF!</definedName>
    <definedName name="pegryc">#REF!</definedName>
    <definedName name="pegsanm" localSheetId="0">#REF!</definedName>
    <definedName name="pegsanm">#REF!</definedName>
    <definedName name="pegsci" localSheetId="0">#REF!</definedName>
    <definedName name="pegsci">#REF!</definedName>
    <definedName name="pegsdli" localSheetId="0">#REF!</definedName>
    <definedName name="pegsdli">#REF!</definedName>
    <definedName name="pegslr" localSheetId="0">#REF!</definedName>
    <definedName name="pegslr">#REF!</definedName>
    <definedName name="pegsmod" localSheetId="0">#REF!</definedName>
    <definedName name="pegsmod">#REF!</definedName>
    <definedName name="pegsut" localSheetId="0">#REF!</definedName>
    <definedName name="pegsut">#REF!</definedName>
    <definedName name="pegtnb" localSheetId="0">#REF!</definedName>
    <definedName name="pegtnb">#REF!</definedName>
    <definedName name="pegunph" localSheetId="0">#REF!</definedName>
    <definedName name="pegunph">#REF!</definedName>
    <definedName name="pegvsh" localSheetId="0">#REF!</definedName>
    <definedName name="pegvsh">#REF!</definedName>
    <definedName name="percent_of_revenue" localSheetId="0">IF(ISBLANK('[18]FINANCIAL MODEL'!A1048557),"          NM",'[18]FINANCIAL MODEL'!A1048574/'[18]FINANCIAL MODEL'!A1048557)</definedName>
    <definedName name="percent_of_revenue">IF(ISBLANK('[18]FINANCIAL MODEL'!A1048557),"          NM",'[18]FINANCIAL MODEL'!A1048574/'[18]FINANCIAL MODEL'!A1048557)</definedName>
    <definedName name="PL_93_95" localSheetId="0">[7]Sheet1!#REF!</definedName>
    <definedName name="PL_93_95">[7]Sheet1!#REF!</definedName>
    <definedName name="PL92_94" localSheetId="0">#REF!</definedName>
    <definedName name="PL92_94">#REF!</definedName>
    <definedName name="PresentationData" localSheetId="0">#REF!</definedName>
    <definedName name="PresentationData">#REF!</definedName>
    <definedName name="price" localSheetId="0">#REF!</definedName>
    <definedName name="price">#REF!</definedName>
    <definedName name="_xlnm.Print_Area" localSheetId="0">'Public Metrics'!$A$1:$K$18</definedName>
    <definedName name="_xlnm.Print_Area" localSheetId="1">'Public Metrics (old)'!$A$1:$AV$77</definedName>
    <definedName name="_xlnm.Print_Area">#REF!</definedName>
    <definedName name="print_bs" localSheetId="0">#REF!</definedName>
    <definedName name="print_bs">#REF!</definedName>
    <definedName name="print_cf" localSheetId="0">#REF!</definedName>
    <definedName name="print_cf">#REF!</definedName>
    <definedName name="print_cover" localSheetId="0">#REF!</definedName>
    <definedName name="print_cover">#REF!</definedName>
    <definedName name="print_pl" localSheetId="0">#REF!</definedName>
    <definedName name="print_pl">#REF!</definedName>
    <definedName name="print_value" localSheetId="0">#REF!</definedName>
    <definedName name="print_value">#REF!</definedName>
    <definedName name="qcomavg" localSheetId="0">#REF!</definedName>
    <definedName name="qcomavg">#REF!</definedName>
    <definedName name="qcomavgffq" localSheetId="0">#REF!</definedName>
    <definedName name="qcomavgffq">#REF!</definedName>
    <definedName name="qcomchg" localSheetId="0">#REF!</definedName>
    <definedName name="qcomchg">#REF!</definedName>
    <definedName name="qcomcurr" localSheetId="0">#REF!</definedName>
    <definedName name="qcomcurr">#REF!</definedName>
    <definedName name="qcomcurrffq" localSheetId="0">#REF!</definedName>
    <definedName name="qcomcurrffq">#REF!</definedName>
    <definedName name="qcompegrelavg" localSheetId="0">#REF!</definedName>
    <definedName name="qcompegrelavg">#REF!</definedName>
    <definedName name="qcompegrelcurr" localSheetId="0">#REF!</definedName>
    <definedName name="qcompegrelcurr">#REF!</definedName>
    <definedName name="qcompegrowthavg" localSheetId="0">#REF!</definedName>
    <definedName name="qcompegrowthavg">#REF!</definedName>
    <definedName name="qcompegrowthcurr" localSheetId="0">#REF!</definedName>
    <definedName name="qcompegrowthcurr">#REF!</definedName>
    <definedName name="qcomshares" localSheetId="0">#REF!</definedName>
    <definedName name="qcomshares">#REF!</definedName>
    <definedName name="QOQ" localSheetId="0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M" localSheetId="0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OQM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ryFINALTListing">'[17]Company Listing'!$A$3:$A$96</definedName>
    <definedName name="QT" localSheetId="0">#REF!</definedName>
    <definedName name="QT">#REF!</definedName>
    <definedName name="R_" localSheetId="0">#REF!</definedName>
    <definedName name="R_">#REF!</definedName>
    <definedName name="RANGE" localSheetId="0">#REF!</definedName>
    <definedName name="RANGE">#REF!</definedName>
    <definedName name="rating" localSheetId="0">#REF!</definedName>
    <definedName name="rating">#REF!</definedName>
    <definedName name="rbakavg" localSheetId="0">#REF!</definedName>
    <definedName name="rbakavg">#REF!</definedName>
    <definedName name="rbakavgffq" localSheetId="0">#REF!</definedName>
    <definedName name="rbakavgffq">#REF!</definedName>
    <definedName name="rbakchg" localSheetId="0">#REF!</definedName>
    <definedName name="rbakchg">#REF!</definedName>
    <definedName name="rbakcurr" localSheetId="0">#REF!</definedName>
    <definedName name="rbakcurr">#REF!</definedName>
    <definedName name="rbakcurrffq" localSheetId="0">#REF!</definedName>
    <definedName name="rbakcurrffq">#REF!</definedName>
    <definedName name="rbakpegrelavg" localSheetId="0">#REF!</definedName>
    <definedName name="rbakpegrelavg">#REF!</definedName>
    <definedName name="rbakpegrelcurr" localSheetId="0">#REF!</definedName>
    <definedName name="rbakpegrelcurr">#REF!</definedName>
    <definedName name="rbakpegrowthavg" localSheetId="0">#REF!</definedName>
    <definedName name="rbakpegrowthavg">#REF!</definedName>
    <definedName name="rbakpegrowthcurr" localSheetId="0">#REF!</definedName>
    <definedName name="rbakpegrowthcurr">#REF!</definedName>
    <definedName name="rbakshares" localSheetId="0">#REF!</definedName>
    <definedName name="rbakshares">#REF!</definedName>
    <definedName name="Real" localSheetId="0">#REF!</definedName>
    <definedName name="Real">#REF!</definedName>
    <definedName name="rev00" localSheetId="0">#REF!</definedName>
    <definedName name="rev00">#REF!</definedName>
    <definedName name="revchg00" localSheetId="0">#REF!</definedName>
    <definedName name="revchg00">#REF!</definedName>
    <definedName name="revchg97" localSheetId="0">#REF!</definedName>
    <definedName name="revchg97">#REF!</definedName>
    <definedName name="revchg98" localSheetId="0">#REF!</definedName>
    <definedName name="revchg98">#REF!</definedName>
    <definedName name="revchg99" localSheetId="0">#REF!</definedName>
    <definedName name="revchg99">#REF!</definedName>
    <definedName name="Revenues_and_Earnings_Model" localSheetId="0">[7]Sheet1!#REF!</definedName>
    <definedName name="Revenues_and_Earnings_Model">[7]Sheet1!#REF!</definedName>
    <definedName name="risk" localSheetId="0">#REF!</definedName>
    <definedName name="risk">#REF!</definedName>
    <definedName name="ROIC" localSheetId="0">#REF!</definedName>
    <definedName name="ROIC">#REF!</definedName>
    <definedName name="rycavg" localSheetId="0">#REF!</definedName>
    <definedName name="rycavg">#REF!</definedName>
    <definedName name="rycchg" localSheetId="0">#REF!</definedName>
    <definedName name="rycchg">#REF!</definedName>
    <definedName name="ryccrpe" localSheetId="0">#REF!</definedName>
    <definedName name="ryccrpe">#REF!</definedName>
    <definedName name="ryccurr" localSheetId="0">#REF!</definedName>
    <definedName name="ryccurr">#REF!</definedName>
    <definedName name="rycdate" localSheetId="0">#REF!</definedName>
    <definedName name="rycdate">#REF!</definedName>
    <definedName name="rycdown" localSheetId="0">#REF!</definedName>
    <definedName name="rycdown">#REF!</definedName>
    <definedName name="rycdownsup" localSheetId="0">#REF!</definedName>
    <definedName name="rycdownsup">#REF!</definedName>
    <definedName name="ryceps98" localSheetId="0">#REF!</definedName>
    <definedName name="ryceps98">#REF!</definedName>
    <definedName name="ryceps99" localSheetId="0">#REF!</definedName>
    <definedName name="ryceps99">#REF!</definedName>
    <definedName name="rycfy1cons" localSheetId="0">#REF!</definedName>
    <definedName name="rycfy1cons">#REF!</definedName>
    <definedName name="rycfy2cons" localSheetId="0">#REF!</definedName>
    <definedName name="rycfy2cons">#REF!</definedName>
    <definedName name="rycfy2cons\" localSheetId="0">#REF!</definedName>
    <definedName name="rycfy2cons\">#REF!</definedName>
    <definedName name="rychi" localSheetId="0">#REF!</definedName>
    <definedName name="rychi">#REF!</definedName>
    <definedName name="rychilo" localSheetId="0">#REF!</definedName>
    <definedName name="rychilo">#REF!</definedName>
    <definedName name="rychiu" localSheetId="0">#REF!</definedName>
    <definedName name="rychiu">#REF!</definedName>
    <definedName name="ryclow" localSheetId="0">#REF!</definedName>
    <definedName name="ryclow">#REF!</definedName>
    <definedName name="rycmktcap" localSheetId="0">#REF!</definedName>
    <definedName name="rycmktcap">#REF!</definedName>
    <definedName name="rycpegrowthavg" localSheetId="0">#REF!</definedName>
    <definedName name="rycpegrowthavg">#REF!</definedName>
    <definedName name="rycpegrowthcurr" localSheetId="0">#REF!</definedName>
    <definedName name="rycpegrowthcurr">#REF!</definedName>
    <definedName name="rycpegrowthhi" localSheetId="0">#REF!</definedName>
    <definedName name="rycpegrowthhi">#REF!</definedName>
    <definedName name="rycpegrowthlow" localSheetId="0">#REF!</definedName>
    <definedName name="rycpegrowthlow">#REF!</definedName>
    <definedName name="rycprice" localSheetId="0">#REF!</definedName>
    <definedName name="rycprice">#REF!</definedName>
    <definedName name="rycrpe" localSheetId="0">#REF!</definedName>
    <definedName name="rycrpe">#REF!</definedName>
    <definedName name="rycshares" localSheetId="0">#REF!</definedName>
    <definedName name="rycshares">#REF!</definedName>
    <definedName name="ryctprice" localSheetId="0">#REF!</definedName>
    <definedName name="ryctprice">#REF!</definedName>
    <definedName name="rycttmavg" localSheetId="0">#REF!</definedName>
    <definedName name="rycttmavg">#REF!</definedName>
    <definedName name="rycttmcurr" localSheetId="0">#REF!</definedName>
    <definedName name="rycttmcurr">#REF!</definedName>
    <definedName name="rycttmhi" localSheetId="0">#REF!</definedName>
    <definedName name="rycttmhi">#REF!</definedName>
    <definedName name="rycttmlow" localSheetId="0">#REF!</definedName>
    <definedName name="rycttmlow">#REF!</definedName>
    <definedName name="rycttmrelavg" localSheetId="0">#REF!</definedName>
    <definedName name="rycttmrelavg">#REF!</definedName>
    <definedName name="rycttmrelcurr" localSheetId="0">#REF!</definedName>
    <definedName name="rycttmrelcurr">#REF!</definedName>
    <definedName name="rycttmrelhi" localSheetId="0">#REF!</definedName>
    <definedName name="rycttmrelhi">#REF!</definedName>
    <definedName name="rycttmrellow" localSheetId="0">#REF!</definedName>
    <definedName name="rycttmrellow">#REF!</definedName>
    <definedName name="rycup" localSheetId="0">#REF!</definedName>
    <definedName name="rycup">#REF!</definedName>
    <definedName name="rycupsup" localSheetId="0">#REF!</definedName>
    <definedName name="rycupsup">#REF!</definedName>
    <definedName name="rycvol" localSheetId="0">#REF!</definedName>
    <definedName name="rycvol">#REF!</definedName>
    <definedName name="rycyield" localSheetId="0">#REF!</definedName>
    <definedName name="rycyield">#REF!</definedName>
    <definedName name="sales00">[1]IS!$BI$6</definedName>
    <definedName name="sales96">[1]IS!$AO$6</definedName>
    <definedName name="sales97">[1]IS!$AT$6</definedName>
    <definedName name="sales98">[1]IS!$AY$6</definedName>
    <definedName name="sales99">[1]IS!$BD$6</definedName>
    <definedName name="salesg">[1]IS!$BI$121</definedName>
    <definedName name="salesg00">[1]IS!$BI$121</definedName>
    <definedName name="salesg98">[1]IS!$AY$121</definedName>
    <definedName name="salesg99">[1]IS!$BD$121</definedName>
    <definedName name="sanmavg" localSheetId="0">#REF!</definedName>
    <definedName name="sanmavg">#REF!</definedName>
    <definedName name="sanmchg" localSheetId="0">#REF!</definedName>
    <definedName name="sanmchg">#REF!</definedName>
    <definedName name="sanmcrpe" localSheetId="0">#REF!</definedName>
    <definedName name="sanmcrpe">#REF!</definedName>
    <definedName name="sanmcurr" localSheetId="0">#REF!</definedName>
    <definedName name="sanmcurr">#REF!</definedName>
    <definedName name="sanmdate" localSheetId="0">#REF!</definedName>
    <definedName name="sanmdate">#REF!</definedName>
    <definedName name="sanmdown" localSheetId="0">#REF!</definedName>
    <definedName name="sanmdown">#REF!</definedName>
    <definedName name="sanmdownsup" localSheetId="0">#REF!</definedName>
    <definedName name="sanmdownsup">#REF!</definedName>
    <definedName name="sanmeps99" localSheetId="0">#REF!</definedName>
    <definedName name="sanmeps99">#REF!</definedName>
    <definedName name="sanmevebitda" localSheetId="0">#REF!</definedName>
    <definedName name="sanmevebitda">#REF!</definedName>
    <definedName name="sanmffqpeavg" localSheetId="0">#REF!</definedName>
    <definedName name="sanmffqpeavg">#REF!</definedName>
    <definedName name="sanmffqpecurr" localSheetId="0">#REF!</definedName>
    <definedName name="sanmffqpecurr">#REF!</definedName>
    <definedName name="sanmfy1cons" localSheetId="0">#REF!</definedName>
    <definedName name="sanmfy1cons">#REF!</definedName>
    <definedName name="sanmfy2cons" localSheetId="0">#REF!</definedName>
    <definedName name="sanmfy2cons">#REF!</definedName>
    <definedName name="sanmhi" localSheetId="0">#REF!</definedName>
    <definedName name="sanmhi">#REF!</definedName>
    <definedName name="sanmhilo" localSheetId="0">#REF!</definedName>
    <definedName name="sanmhilo">#REF!</definedName>
    <definedName name="sanmlow" localSheetId="0">#REF!</definedName>
    <definedName name="sanmlow">#REF!</definedName>
    <definedName name="sanmmktcap" localSheetId="0">#REF!</definedName>
    <definedName name="sanmmktcap">#REF!</definedName>
    <definedName name="sanmpe1" localSheetId="0">#REF!</definedName>
    <definedName name="sanmpe1">#REF!</definedName>
    <definedName name="sanmpe2" localSheetId="0">#REF!</definedName>
    <definedName name="sanmpe2">#REF!</definedName>
    <definedName name="sanmpegrowthavg" localSheetId="0">#REF!</definedName>
    <definedName name="sanmpegrowthavg">#REF!</definedName>
    <definedName name="sanmpegrowthcurr" localSheetId="0">#REF!</definedName>
    <definedName name="sanmpegrowthcurr">#REF!</definedName>
    <definedName name="sanmpegrowthhi" localSheetId="0">#REF!</definedName>
    <definedName name="sanmpegrowthhi">#REF!</definedName>
    <definedName name="sanmpegrowthlow" localSheetId="0">#REF!</definedName>
    <definedName name="sanmpegrowthlow">#REF!</definedName>
    <definedName name="sanmperelavg" localSheetId="0">#REF!</definedName>
    <definedName name="sanmperelavg">#REF!</definedName>
    <definedName name="sanmperelcurr" localSheetId="0">#REF!</definedName>
    <definedName name="sanmperelcurr">#REF!</definedName>
    <definedName name="sanmprice" localSheetId="0">#REF!</definedName>
    <definedName name="sanmprice">#REF!</definedName>
    <definedName name="sanmrpe" localSheetId="0">#REF!</definedName>
    <definedName name="sanmrpe">#REF!</definedName>
    <definedName name="sanmshares" localSheetId="0">#REF!</definedName>
    <definedName name="sanmshares">#REF!</definedName>
    <definedName name="sanmtprice" localSheetId="0">#REF!</definedName>
    <definedName name="sanmtprice">#REF!</definedName>
    <definedName name="sanmttmavg" localSheetId="0">#REF!</definedName>
    <definedName name="sanmttmavg">#REF!</definedName>
    <definedName name="sanmttmcurr" localSheetId="0">#REF!</definedName>
    <definedName name="sanmttmcurr">#REF!</definedName>
    <definedName name="sanmttmhi" localSheetId="0">#REF!</definedName>
    <definedName name="sanmttmhi">#REF!</definedName>
    <definedName name="sanmttmlow" localSheetId="0">#REF!</definedName>
    <definedName name="sanmttmlow">#REF!</definedName>
    <definedName name="sanmttmrelavg" localSheetId="0">#REF!</definedName>
    <definedName name="sanmttmrelavg">#REF!</definedName>
    <definedName name="sanmttmrelcurr" localSheetId="0">#REF!</definedName>
    <definedName name="sanmttmrelcurr">#REF!</definedName>
    <definedName name="sanmttmrelhi" localSheetId="0">#REF!</definedName>
    <definedName name="sanmttmrelhi">#REF!</definedName>
    <definedName name="sanmttmrellow" localSheetId="0">#REF!</definedName>
    <definedName name="sanmttmrellow">#REF!</definedName>
    <definedName name="sanmup" localSheetId="0">#REF!</definedName>
    <definedName name="sanmup">#REF!</definedName>
    <definedName name="sanmupsup" localSheetId="0">#REF!</definedName>
    <definedName name="sanmupsup">#REF!</definedName>
    <definedName name="sanmvol" localSheetId="0">#REF!</definedName>
    <definedName name="sanmvol">#REF!</definedName>
    <definedName name="sanmyield" localSheetId="0">#REF!</definedName>
    <definedName name="sanmyield">#REF!</definedName>
    <definedName name="sciavg" localSheetId="0">#REF!</definedName>
    <definedName name="sciavg">#REF!</definedName>
    <definedName name="scichg" localSheetId="0">#REF!</definedName>
    <definedName name="scichg">#REF!</definedName>
    <definedName name="scicrpe" localSheetId="0">#REF!</definedName>
    <definedName name="scicrpe">#REF!</definedName>
    <definedName name="scicurr" localSheetId="0">#REF!</definedName>
    <definedName name="scicurr">#REF!</definedName>
    <definedName name="scidate" localSheetId="0">#REF!</definedName>
    <definedName name="scidate">#REF!</definedName>
    <definedName name="scidown" localSheetId="0">#REF!</definedName>
    <definedName name="scidown">#REF!</definedName>
    <definedName name="scidownsup" localSheetId="0">#REF!</definedName>
    <definedName name="scidownsup">#REF!</definedName>
    <definedName name="scieps99" localSheetId="0">#REF!</definedName>
    <definedName name="scieps99">#REF!</definedName>
    <definedName name="scify1cons" localSheetId="0">#REF!</definedName>
    <definedName name="scify1cons">#REF!</definedName>
    <definedName name="scify2cons" localSheetId="0">#REF!</definedName>
    <definedName name="scify2cons">#REF!</definedName>
    <definedName name="scihi" localSheetId="0">#REF!</definedName>
    <definedName name="scihi">#REF!</definedName>
    <definedName name="scihilo" localSheetId="0">#REF!</definedName>
    <definedName name="scihilo">#REF!</definedName>
    <definedName name="scilow" localSheetId="0">#REF!</definedName>
    <definedName name="scilow">#REF!</definedName>
    <definedName name="scimktcap" localSheetId="0">#REF!</definedName>
    <definedName name="scimktcap">#REF!</definedName>
    <definedName name="scipegrowthavg" localSheetId="0">#REF!</definedName>
    <definedName name="scipegrowthavg">#REF!</definedName>
    <definedName name="scipegrowthcurr" localSheetId="0">#REF!</definedName>
    <definedName name="scipegrowthcurr">#REF!</definedName>
    <definedName name="scipegrowthhi" localSheetId="0">#REF!</definedName>
    <definedName name="scipegrowthhi">#REF!</definedName>
    <definedName name="scipegrowthlow" localSheetId="0">#REF!</definedName>
    <definedName name="scipegrowthlow">#REF!</definedName>
    <definedName name="sciprice" localSheetId="0">#REF!</definedName>
    <definedName name="sciprice">#REF!</definedName>
    <definedName name="scirpe" localSheetId="0">#REF!</definedName>
    <definedName name="scirpe">#REF!</definedName>
    <definedName name="scishares" localSheetId="0">#REF!</definedName>
    <definedName name="scishares">#REF!</definedName>
    <definedName name="scitprice" localSheetId="0">#REF!</definedName>
    <definedName name="scitprice">#REF!</definedName>
    <definedName name="scittmavg" localSheetId="0">#REF!</definedName>
    <definedName name="scittmavg">#REF!</definedName>
    <definedName name="scittmcurr" localSheetId="0">#REF!</definedName>
    <definedName name="scittmcurr">#REF!</definedName>
    <definedName name="scittmhi" localSheetId="0">#REF!</definedName>
    <definedName name="scittmhi">#REF!</definedName>
    <definedName name="scittmlow" localSheetId="0">#REF!</definedName>
    <definedName name="scittmlow">#REF!</definedName>
    <definedName name="scittmrelavg" localSheetId="0">#REF!</definedName>
    <definedName name="scittmrelavg">#REF!</definedName>
    <definedName name="scittmrelcurr" localSheetId="0">#REF!</definedName>
    <definedName name="scittmrelcurr">#REF!</definedName>
    <definedName name="scittmrelhi" localSheetId="0">#REF!</definedName>
    <definedName name="scittmrelhi">#REF!</definedName>
    <definedName name="scittmrellow" localSheetId="0">#REF!</definedName>
    <definedName name="scittmrellow">#REF!</definedName>
    <definedName name="sciup" localSheetId="0">#REF!</definedName>
    <definedName name="sciup">#REF!</definedName>
    <definedName name="sciupsup" localSheetId="0">#REF!</definedName>
    <definedName name="sciupsup">#REF!</definedName>
    <definedName name="scivol" localSheetId="0">#REF!</definedName>
    <definedName name="scivol">#REF!</definedName>
    <definedName name="sciyield" localSheetId="0">#REF!</definedName>
    <definedName name="sciyield">#REF!</definedName>
    <definedName name="scmravg" localSheetId="0">#REF!</definedName>
    <definedName name="scmravg">#REF!</definedName>
    <definedName name="scmravgffq" localSheetId="0">#REF!</definedName>
    <definedName name="scmravgffq">#REF!</definedName>
    <definedName name="scmrchg" localSheetId="0">#REF!</definedName>
    <definedName name="scmrchg">#REF!</definedName>
    <definedName name="scmrcurr" localSheetId="0">#REF!</definedName>
    <definedName name="scmrcurr">#REF!</definedName>
    <definedName name="scmrcurrffq" localSheetId="0">#REF!</definedName>
    <definedName name="scmrcurrffq">#REF!</definedName>
    <definedName name="scmrpegrelavg" localSheetId="0">#REF!</definedName>
    <definedName name="scmrpegrelavg">#REF!</definedName>
    <definedName name="scmrpegrelcurr" localSheetId="0">#REF!</definedName>
    <definedName name="scmrpegrelcurr">#REF!</definedName>
    <definedName name="scmrpegrowthavg" localSheetId="0">#REF!</definedName>
    <definedName name="scmrpegrowthavg">#REF!</definedName>
    <definedName name="scmrpegrowthcurr" localSheetId="0">#REF!</definedName>
    <definedName name="scmrpegrowthcurr">#REF!</definedName>
    <definedName name="scmrshares" localSheetId="0">#REF!</definedName>
    <definedName name="scmrshares">#REF!</definedName>
    <definedName name="sdliavg" localSheetId="0">#REF!</definedName>
    <definedName name="sdliavg">#REF!</definedName>
    <definedName name="sdlichg" localSheetId="0">#REF!</definedName>
    <definedName name="sdlichg">#REF!</definedName>
    <definedName name="sdlicrpe" localSheetId="0">#REF!</definedName>
    <definedName name="sdlicrpe">#REF!</definedName>
    <definedName name="sdlicurr" localSheetId="0">#REF!</definedName>
    <definedName name="sdlicurr">#REF!</definedName>
    <definedName name="sdlidown" localSheetId="0">#REF!</definedName>
    <definedName name="sdlidown">#REF!</definedName>
    <definedName name="sdlidownsup" localSheetId="0">#REF!</definedName>
    <definedName name="sdlidownsup">#REF!</definedName>
    <definedName name="sdlieps98" localSheetId="0">#REF!</definedName>
    <definedName name="sdlieps98">#REF!</definedName>
    <definedName name="sdlieps99" localSheetId="0">#REF!</definedName>
    <definedName name="sdlieps99">#REF!</definedName>
    <definedName name="sdlify1cons" localSheetId="0">#REF!</definedName>
    <definedName name="sdlify1cons">#REF!</definedName>
    <definedName name="sdlify2cons" localSheetId="0">#REF!</definedName>
    <definedName name="sdlify2cons">#REF!</definedName>
    <definedName name="sdlihi" localSheetId="0">#REF!</definedName>
    <definedName name="sdlihi">#REF!</definedName>
    <definedName name="sdlihilo" localSheetId="0">#REF!</definedName>
    <definedName name="sdlihilo">#REF!</definedName>
    <definedName name="sdlilow" localSheetId="0">#REF!</definedName>
    <definedName name="sdlilow">#REF!</definedName>
    <definedName name="sdlimktcap" localSheetId="0">#REF!</definedName>
    <definedName name="sdlimktcap">#REF!</definedName>
    <definedName name="sdlipegrowthavg" localSheetId="0">#REF!</definedName>
    <definedName name="sdlipegrowthavg">#REF!</definedName>
    <definedName name="sdlipegrowthcurr" localSheetId="0">#REF!</definedName>
    <definedName name="sdlipegrowthcurr">#REF!</definedName>
    <definedName name="sdlipegrowthhi" localSheetId="0">#REF!</definedName>
    <definedName name="sdlipegrowthhi">#REF!</definedName>
    <definedName name="sdlipegrowthlow" localSheetId="0">#REF!</definedName>
    <definedName name="sdlipegrowthlow">#REF!</definedName>
    <definedName name="sdliprice" localSheetId="0">#REF!</definedName>
    <definedName name="sdliprice">#REF!</definedName>
    <definedName name="sdlirpe" localSheetId="0">#REF!</definedName>
    <definedName name="sdlirpe">#REF!</definedName>
    <definedName name="sdlishares" localSheetId="0">#REF!</definedName>
    <definedName name="sdlishares">#REF!</definedName>
    <definedName name="sdlitprice" localSheetId="0">#REF!</definedName>
    <definedName name="sdlitprice">#REF!</definedName>
    <definedName name="sdlittmavg" localSheetId="0">#REF!</definedName>
    <definedName name="sdlittmavg">#REF!</definedName>
    <definedName name="sdlittmcurr" localSheetId="0">#REF!</definedName>
    <definedName name="sdlittmcurr">#REF!</definedName>
    <definedName name="sdlittmhi" localSheetId="0">#REF!</definedName>
    <definedName name="sdlittmhi">#REF!</definedName>
    <definedName name="sdlittmlow" localSheetId="0">#REF!</definedName>
    <definedName name="sdlittmlow">#REF!</definedName>
    <definedName name="sdlittmrelavg" localSheetId="0">#REF!</definedName>
    <definedName name="sdlittmrelavg">#REF!</definedName>
    <definedName name="sdlittmrelcurr" localSheetId="0">#REF!</definedName>
    <definedName name="sdlittmrelcurr">#REF!</definedName>
    <definedName name="sdlittmrelhi" localSheetId="0">#REF!</definedName>
    <definedName name="sdlittmrelhi">#REF!</definedName>
    <definedName name="sdlittmrellow" localSheetId="0">#REF!</definedName>
    <definedName name="sdlittmrellow">#REF!</definedName>
    <definedName name="sdliup" localSheetId="0">#REF!</definedName>
    <definedName name="sdliup">#REF!</definedName>
    <definedName name="sdliupsup" localSheetId="0">#REF!</definedName>
    <definedName name="sdliupsup">#REF!</definedName>
    <definedName name="sdlivol" localSheetId="0">#REF!</definedName>
    <definedName name="sdlivol">#REF!</definedName>
    <definedName name="sdliyield" localSheetId="0">#REF!</definedName>
    <definedName name="sdliyield">#REF!</definedName>
    <definedName name="sfaavg" localSheetId="0">#REF!</definedName>
    <definedName name="sfaavg">#REF!</definedName>
    <definedName name="sfaavgffq" localSheetId="0">#REF!</definedName>
    <definedName name="sfaavgffq">#REF!</definedName>
    <definedName name="sfachg" localSheetId="0">#REF!</definedName>
    <definedName name="sfachg">#REF!</definedName>
    <definedName name="sfacurr" localSheetId="0">#REF!</definedName>
    <definedName name="sfacurr">#REF!</definedName>
    <definedName name="sfacurrffq" localSheetId="0">#REF!</definedName>
    <definedName name="sfacurrffq">#REF!</definedName>
    <definedName name="sfapegrelavg" localSheetId="0">#REF!</definedName>
    <definedName name="sfapegrelavg">#REF!</definedName>
    <definedName name="sfapegrelcurr" localSheetId="0">#REF!</definedName>
    <definedName name="sfapegrelcurr">#REF!</definedName>
    <definedName name="sfapegrowthavg" localSheetId="0">#REF!</definedName>
    <definedName name="sfapegrowthavg">#REF!</definedName>
    <definedName name="sfapegrowthcurr" localSheetId="0">#REF!</definedName>
    <definedName name="sfapegrowthcurr">#REF!</definedName>
    <definedName name="sfashares" localSheetId="0">#REF!</definedName>
    <definedName name="sfashares">#REF!</definedName>
    <definedName name="shares">[1]IS!$BB$42</definedName>
    <definedName name="slravg" localSheetId="0">#REF!</definedName>
    <definedName name="slravg">#REF!</definedName>
    <definedName name="slrchg" localSheetId="0">#REF!</definedName>
    <definedName name="slrchg">#REF!</definedName>
    <definedName name="slrcrpe" localSheetId="0">#REF!</definedName>
    <definedName name="slrcrpe">#REF!</definedName>
    <definedName name="slrcurr" localSheetId="0">#REF!</definedName>
    <definedName name="slrcurr">#REF!</definedName>
    <definedName name="slrdate" localSheetId="0">#REF!</definedName>
    <definedName name="slrdate">#REF!</definedName>
    <definedName name="slrdown" localSheetId="0">#REF!</definedName>
    <definedName name="slrdown">#REF!</definedName>
    <definedName name="slrdownsup" localSheetId="0">#REF!</definedName>
    <definedName name="slrdownsup">#REF!</definedName>
    <definedName name="slreps99" localSheetId="0">#REF!</definedName>
    <definedName name="slreps99">#REF!</definedName>
    <definedName name="slrfy1cons" localSheetId="0">#REF!</definedName>
    <definedName name="slrfy1cons">#REF!</definedName>
    <definedName name="slrfy2cons" localSheetId="0">#REF!</definedName>
    <definedName name="slrfy2cons">#REF!</definedName>
    <definedName name="slrhi" localSheetId="0">#REF!</definedName>
    <definedName name="slrhi">#REF!</definedName>
    <definedName name="slrhilo" localSheetId="0">#REF!</definedName>
    <definedName name="slrhilo">#REF!</definedName>
    <definedName name="slrlow" localSheetId="0">#REF!</definedName>
    <definedName name="slrlow">#REF!</definedName>
    <definedName name="slrpegrowthavg" localSheetId="0">#REF!</definedName>
    <definedName name="slrpegrowthavg">#REF!</definedName>
    <definedName name="slrpegrowthcurr" localSheetId="0">#REF!</definedName>
    <definedName name="slrpegrowthcurr">#REF!</definedName>
    <definedName name="slrpegrowthhi" localSheetId="0">#REF!</definedName>
    <definedName name="slrpegrowthhi">#REF!</definedName>
    <definedName name="slrpegrowthlow" localSheetId="0">#REF!</definedName>
    <definedName name="slrpegrowthlow">#REF!</definedName>
    <definedName name="slrprice" localSheetId="0">#REF!</definedName>
    <definedName name="slrprice">#REF!</definedName>
    <definedName name="slrrpe" localSheetId="0">#REF!</definedName>
    <definedName name="slrrpe">#REF!</definedName>
    <definedName name="slrshares" localSheetId="0">#REF!</definedName>
    <definedName name="slrshares">#REF!</definedName>
    <definedName name="slrtprice" localSheetId="0">#REF!</definedName>
    <definedName name="slrtprice">#REF!</definedName>
    <definedName name="slrttmavg" localSheetId="0">#REF!</definedName>
    <definedName name="slrttmavg">#REF!</definedName>
    <definedName name="slrttmcurr" localSheetId="0">#REF!</definedName>
    <definedName name="slrttmcurr">#REF!</definedName>
    <definedName name="slrttmhi" localSheetId="0">#REF!</definedName>
    <definedName name="slrttmhi">#REF!</definedName>
    <definedName name="slrttmlow" localSheetId="0">#REF!</definedName>
    <definedName name="slrttmlow">#REF!</definedName>
    <definedName name="slrttmrelavg" localSheetId="0">#REF!</definedName>
    <definedName name="slrttmrelavg">#REF!</definedName>
    <definedName name="slrttmrelcurr" localSheetId="0">#REF!</definedName>
    <definedName name="slrttmrelcurr">#REF!</definedName>
    <definedName name="slrttmrelhi" localSheetId="0">#REF!</definedName>
    <definedName name="slrttmrelhi">#REF!</definedName>
    <definedName name="slrttmrellow" localSheetId="0">#REF!</definedName>
    <definedName name="slrttmrellow">#REF!</definedName>
    <definedName name="slrup" localSheetId="0">#REF!</definedName>
    <definedName name="slrup">#REF!</definedName>
    <definedName name="slrupsup" localSheetId="0">#REF!</definedName>
    <definedName name="slrupsup">#REF!</definedName>
    <definedName name="slrvol" localSheetId="0">#REF!</definedName>
    <definedName name="slrvol">#REF!</definedName>
    <definedName name="slryield" localSheetId="0">#REF!</definedName>
    <definedName name="slryield">#REF!</definedName>
    <definedName name="smodavg" localSheetId="0">#REF!</definedName>
    <definedName name="smodavg">#REF!</definedName>
    <definedName name="smodchg" localSheetId="0">#REF!</definedName>
    <definedName name="smodchg">#REF!</definedName>
    <definedName name="smodcrpe" localSheetId="0">#REF!</definedName>
    <definedName name="smodcrpe">#REF!</definedName>
    <definedName name="smodcurr" localSheetId="0">#REF!</definedName>
    <definedName name="smodcurr">#REF!</definedName>
    <definedName name="smoddate" localSheetId="0">#REF!</definedName>
    <definedName name="smoddate">#REF!</definedName>
    <definedName name="smoddown" localSheetId="0">#REF!</definedName>
    <definedName name="smoddown">#REF!</definedName>
    <definedName name="smoddownsup" localSheetId="0">#REF!</definedName>
    <definedName name="smoddownsup">#REF!</definedName>
    <definedName name="smodeps98" localSheetId="0">#REF!</definedName>
    <definedName name="smodeps98">#REF!</definedName>
    <definedName name="smodeps99" localSheetId="0">#REF!</definedName>
    <definedName name="smodeps99">#REF!</definedName>
    <definedName name="smodfy1cons" localSheetId="0">#REF!</definedName>
    <definedName name="smodfy1cons">#REF!</definedName>
    <definedName name="smodfy2cons" localSheetId="0">#REF!</definedName>
    <definedName name="smodfy2cons">#REF!</definedName>
    <definedName name="smodhi" localSheetId="0">#REF!</definedName>
    <definedName name="smodhi">#REF!</definedName>
    <definedName name="smodhilo" localSheetId="0">#REF!</definedName>
    <definedName name="smodhilo">#REF!</definedName>
    <definedName name="smodlow" localSheetId="0">#REF!</definedName>
    <definedName name="smodlow">#REF!</definedName>
    <definedName name="smodmktcap" localSheetId="0">#REF!</definedName>
    <definedName name="smodmktcap">#REF!</definedName>
    <definedName name="smodpegrowthavg" localSheetId="0">#REF!</definedName>
    <definedName name="smodpegrowthavg">#REF!</definedName>
    <definedName name="smodpegrowthcurr" localSheetId="0">#REF!</definedName>
    <definedName name="smodpegrowthcurr">#REF!</definedName>
    <definedName name="smodpegrowthhi" localSheetId="0">#REF!</definedName>
    <definedName name="smodpegrowthhi">#REF!</definedName>
    <definedName name="smodpegrowthlow" localSheetId="0">#REF!</definedName>
    <definedName name="smodpegrowthlow">#REF!</definedName>
    <definedName name="smodprice" localSheetId="0">#REF!</definedName>
    <definedName name="smodprice">#REF!</definedName>
    <definedName name="smodrpe" localSheetId="0">#REF!</definedName>
    <definedName name="smodrpe">#REF!</definedName>
    <definedName name="smodshares" localSheetId="0">#REF!</definedName>
    <definedName name="smodshares">#REF!</definedName>
    <definedName name="smodtprice" localSheetId="0">#REF!</definedName>
    <definedName name="smodtprice">#REF!</definedName>
    <definedName name="smodttmavg" localSheetId="0">#REF!</definedName>
    <definedName name="smodttmavg">#REF!</definedName>
    <definedName name="smodttmcurr" localSheetId="0">#REF!</definedName>
    <definedName name="smodttmcurr">#REF!</definedName>
    <definedName name="smodttmhi" localSheetId="0">#REF!</definedName>
    <definedName name="smodttmhi">#REF!</definedName>
    <definedName name="smodttmlow" localSheetId="0">#REF!</definedName>
    <definedName name="smodttmlow">#REF!</definedName>
    <definedName name="smodttmrelavg" localSheetId="0">#REF!</definedName>
    <definedName name="smodttmrelavg">#REF!</definedName>
    <definedName name="smodttmrelcurr" localSheetId="0">#REF!</definedName>
    <definedName name="smodttmrelcurr">#REF!</definedName>
    <definedName name="smodttmrelhi" localSheetId="0">#REF!</definedName>
    <definedName name="smodttmrelhi">#REF!</definedName>
    <definedName name="smodttmrellow" localSheetId="0">#REF!</definedName>
    <definedName name="smodttmrellow">#REF!</definedName>
    <definedName name="smodup" localSheetId="0">#REF!</definedName>
    <definedName name="smodup">#REF!</definedName>
    <definedName name="smodupsup" localSheetId="0">#REF!</definedName>
    <definedName name="smodupsup">#REF!</definedName>
    <definedName name="smodvol" localSheetId="0">#REF!</definedName>
    <definedName name="smodvol">#REF!</definedName>
    <definedName name="smodyield" localSheetId="0">#REF!</definedName>
    <definedName name="smodyield">#REF!</definedName>
    <definedName name="Solaris_Per_Month" localSheetId="0">#REF!</definedName>
    <definedName name="Solaris_Per_Month">#REF!</definedName>
    <definedName name="spiichg" localSheetId="0">#REF!</definedName>
    <definedName name="spiichg">#REF!</definedName>
    <definedName name="spiilastq" localSheetId="0">#REF!</definedName>
    <definedName name="spiilastq">#REF!</definedName>
    <definedName name="spiilastqy" localSheetId="0">#REF!</definedName>
    <definedName name="spiilastqy">#REF!</definedName>
    <definedName name="spiinextq" localSheetId="0">#REF!</definedName>
    <definedName name="spiinextq">#REF!</definedName>
    <definedName name="spiinextqy" localSheetId="0">#REF!</definedName>
    <definedName name="spiinextqy">#REF!</definedName>
    <definedName name="SummaryArea" localSheetId="0">#REF!</definedName>
    <definedName name="SummaryArea">#REF!</definedName>
    <definedName name="sutavg" localSheetId="0">#REF!</definedName>
    <definedName name="sutavg">#REF!</definedName>
    <definedName name="sutchg" localSheetId="0">#REF!</definedName>
    <definedName name="sutchg">#REF!</definedName>
    <definedName name="sutcrpe" localSheetId="0">#REF!</definedName>
    <definedName name="sutcrpe">#REF!</definedName>
    <definedName name="sutcurr" localSheetId="0">#REF!</definedName>
    <definedName name="sutcurr">#REF!</definedName>
    <definedName name="sutdate" localSheetId="0">#REF!</definedName>
    <definedName name="sutdate">#REF!</definedName>
    <definedName name="sutdown" localSheetId="0">#REF!</definedName>
    <definedName name="sutdown">#REF!</definedName>
    <definedName name="sutdownsup" localSheetId="0">#REF!</definedName>
    <definedName name="sutdownsup">#REF!</definedName>
    <definedName name="suteps99" localSheetId="0">#REF!</definedName>
    <definedName name="suteps99">#REF!</definedName>
    <definedName name="sutfy1cons" localSheetId="0">#REF!</definedName>
    <definedName name="sutfy1cons">#REF!</definedName>
    <definedName name="sutfy2cons" localSheetId="0">#REF!</definedName>
    <definedName name="sutfy2cons">#REF!</definedName>
    <definedName name="suthi" localSheetId="0">#REF!</definedName>
    <definedName name="suthi">#REF!</definedName>
    <definedName name="suthilo" localSheetId="0">#REF!</definedName>
    <definedName name="suthilo">#REF!</definedName>
    <definedName name="sutlow" localSheetId="0">#REF!</definedName>
    <definedName name="sutlow">#REF!</definedName>
    <definedName name="sutmktcap" localSheetId="0">#REF!</definedName>
    <definedName name="sutmktcap">#REF!</definedName>
    <definedName name="sutpegrowthavg" localSheetId="0">#REF!</definedName>
    <definedName name="sutpegrowthavg">#REF!</definedName>
    <definedName name="sutpegrowthcurr" localSheetId="0">#REF!</definedName>
    <definedName name="sutpegrowthcurr">#REF!</definedName>
    <definedName name="sutpegrowthhi" localSheetId="0">#REF!</definedName>
    <definedName name="sutpegrowthhi">#REF!</definedName>
    <definedName name="sutpegrowthlow" localSheetId="0">#REF!</definedName>
    <definedName name="sutpegrowthlow">#REF!</definedName>
    <definedName name="sutprice" localSheetId="0">#REF!</definedName>
    <definedName name="sutprice">#REF!</definedName>
    <definedName name="sutrpe" localSheetId="0">#REF!</definedName>
    <definedName name="sutrpe">#REF!</definedName>
    <definedName name="sutshares" localSheetId="0">#REF!</definedName>
    <definedName name="sutshares">#REF!</definedName>
    <definedName name="suttprice" localSheetId="0">#REF!</definedName>
    <definedName name="suttprice">#REF!</definedName>
    <definedName name="sutttmavg" localSheetId="0">#REF!</definedName>
    <definedName name="sutttmavg">#REF!</definedName>
    <definedName name="sutttmcurr" localSheetId="0">#REF!</definedName>
    <definedName name="sutttmcurr">#REF!</definedName>
    <definedName name="sutttmhi" localSheetId="0">#REF!</definedName>
    <definedName name="sutttmhi">#REF!</definedName>
    <definedName name="sutttmlow" localSheetId="0">#REF!</definedName>
    <definedName name="sutttmlow">#REF!</definedName>
    <definedName name="sutttmrelavg" localSheetId="0">#REF!</definedName>
    <definedName name="sutttmrelavg">#REF!</definedName>
    <definedName name="sutttmrelcurr" localSheetId="0">#REF!</definedName>
    <definedName name="sutttmrelcurr">#REF!</definedName>
    <definedName name="sutttmrelhi" localSheetId="0">#REF!</definedName>
    <definedName name="sutttmrelhi">#REF!</definedName>
    <definedName name="sutttmrellow" localSheetId="0">#REF!</definedName>
    <definedName name="sutttmrellow">#REF!</definedName>
    <definedName name="sutup" localSheetId="0">#REF!</definedName>
    <definedName name="sutup">#REF!</definedName>
    <definedName name="sutupsup" localSheetId="0">#REF!</definedName>
    <definedName name="sutupsup">#REF!</definedName>
    <definedName name="sutvol" localSheetId="0">#REF!</definedName>
    <definedName name="sutvol">#REF!</definedName>
    <definedName name="sutyield" localSheetId="0">#REF!</definedName>
    <definedName name="sutyield">#REF!</definedName>
    <definedName name="sxcavg" localSheetId="0">#REF!</definedName>
    <definedName name="sxcavg">#REF!</definedName>
    <definedName name="sxcchg" localSheetId="0">#REF!</definedName>
    <definedName name="sxcchg">#REF!</definedName>
    <definedName name="sxccrpe" localSheetId="0">#REF!</definedName>
    <definedName name="sxccrpe">#REF!</definedName>
    <definedName name="sxccurr" localSheetId="0">#REF!</definedName>
    <definedName name="sxccurr">#REF!</definedName>
    <definedName name="sxcdate" localSheetId="0">#REF!</definedName>
    <definedName name="sxcdate">#REF!</definedName>
    <definedName name="sxcdown" localSheetId="0">#REF!</definedName>
    <definedName name="sxcdown">#REF!</definedName>
    <definedName name="sxcdownsup" localSheetId="0">#REF!</definedName>
    <definedName name="sxcdownsup">#REF!</definedName>
    <definedName name="sxceps98" localSheetId="0">#REF!</definedName>
    <definedName name="sxceps98">#REF!</definedName>
    <definedName name="sxceps99" localSheetId="0">#REF!</definedName>
    <definedName name="sxceps99">#REF!</definedName>
    <definedName name="sxcfy1cons" localSheetId="0">#REF!</definedName>
    <definedName name="sxcfy1cons">#REF!</definedName>
    <definedName name="sxcfy2cons" localSheetId="0">#REF!</definedName>
    <definedName name="sxcfy2cons">#REF!</definedName>
    <definedName name="sxchi" localSheetId="0">#REF!</definedName>
    <definedName name="sxchi">#REF!</definedName>
    <definedName name="sxchilo" localSheetId="0">#REF!</definedName>
    <definedName name="sxchilo">#REF!</definedName>
    <definedName name="sxclow" localSheetId="0">#REF!</definedName>
    <definedName name="sxclow">#REF!</definedName>
    <definedName name="sxcpegrowthavg" localSheetId="0">#REF!</definedName>
    <definedName name="sxcpegrowthavg">#REF!</definedName>
    <definedName name="sxcpegrowthcurr" localSheetId="0">#REF!</definedName>
    <definedName name="sxcpegrowthcurr">#REF!</definedName>
    <definedName name="sxcpegrowthhi" localSheetId="0">#REF!</definedName>
    <definedName name="sxcpegrowthhi">#REF!</definedName>
    <definedName name="sxcpegrowthlow" localSheetId="0">#REF!</definedName>
    <definedName name="sxcpegrowthlow">#REF!</definedName>
    <definedName name="sxcprice" localSheetId="0">#REF!</definedName>
    <definedName name="sxcprice">#REF!</definedName>
    <definedName name="sxcrpe" localSheetId="0">#REF!</definedName>
    <definedName name="sxcrpe">#REF!</definedName>
    <definedName name="sxcshares" localSheetId="0">#REF!</definedName>
    <definedName name="sxcshares">#REF!</definedName>
    <definedName name="sxctprice" localSheetId="0">#REF!</definedName>
    <definedName name="sxctprice">#REF!</definedName>
    <definedName name="sxcttmavg" localSheetId="0">#REF!</definedName>
    <definedName name="sxcttmavg">#REF!</definedName>
    <definedName name="sxcttmcurr" localSheetId="0">#REF!</definedName>
    <definedName name="sxcttmcurr">#REF!</definedName>
    <definedName name="sxcttmhi" localSheetId="0">#REF!</definedName>
    <definedName name="sxcttmhi">#REF!</definedName>
    <definedName name="sxcttmlow" localSheetId="0">#REF!</definedName>
    <definedName name="sxcttmlow">#REF!</definedName>
    <definedName name="sxcttmrelavg" localSheetId="0">#REF!</definedName>
    <definedName name="sxcttmrelavg">#REF!</definedName>
    <definedName name="sxcttmrelcurr" localSheetId="0">#REF!</definedName>
    <definedName name="sxcttmrelcurr">#REF!</definedName>
    <definedName name="sxcttmrelhi" localSheetId="0">#REF!</definedName>
    <definedName name="sxcttmrelhi">#REF!</definedName>
    <definedName name="sxcup" localSheetId="0">#REF!</definedName>
    <definedName name="sxcup">#REF!</definedName>
    <definedName name="sxcupsup" localSheetId="0">#REF!</definedName>
    <definedName name="sxcupsup">#REF!</definedName>
    <definedName name="sxcvol" localSheetId="0">#REF!</definedName>
    <definedName name="sxcvol">#REF!</definedName>
    <definedName name="sxcyield" localSheetId="0">#REF!</definedName>
    <definedName name="sxcyield">#REF!</definedName>
    <definedName name="TABLE" localSheetId="0">#REF!</definedName>
    <definedName name="TABLE">#REF!</definedName>
    <definedName name="target" localSheetId="0">#REF!</definedName>
    <definedName name="target">#REF!</definedName>
    <definedName name="targmult" localSheetId="0">#REF!</definedName>
    <definedName name="targmult">#REF!</definedName>
    <definedName name="tax" localSheetId="0">#REF!</definedName>
    <definedName name="tax">#REF!</definedName>
    <definedName name="tax00">[1]IS!$BI$30</definedName>
    <definedName name="tech" localSheetId="0">#REF!</definedName>
    <definedName name="tech">#REF!</definedName>
    <definedName name="ternavg" localSheetId="0">#REF!</definedName>
    <definedName name="ternavg">#REF!</definedName>
    <definedName name="ternchg" localSheetId="0">#REF!</definedName>
    <definedName name="ternchg">#REF!</definedName>
    <definedName name="terncurr" localSheetId="0">#REF!</definedName>
    <definedName name="terncurr">#REF!</definedName>
    <definedName name="ternfy1cons" localSheetId="0">#REF!</definedName>
    <definedName name="ternfy1cons">#REF!</definedName>
    <definedName name="ternfy2cons" localSheetId="0">#REF!</definedName>
    <definedName name="ternfy2cons">#REF!</definedName>
    <definedName name="ternhi" localSheetId="0">#REF!</definedName>
    <definedName name="ternhi">#REF!</definedName>
    <definedName name="ternlow" localSheetId="0">#REF!</definedName>
    <definedName name="ternlow">#REF!</definedName>
    <definedName name="ternpegrowthavg" localSheetId="0">#REF!</definedName>
    <definedName name="ternpegrowthavg">#REF!</definedName>
    <definedName name="ternpegrowthcurr" localSheetId="0">#REF!</definedName>
    <definedName name="ternpegrowthcurr">#REF!</definedName>
    <definedName name="ternpegrowthhi" localSheetId="0">#REF!</definedName>
    <definedName name="ternpegrowthhi">#REF!</definedName>
    <definedName name="ternpegrowthlow" localSheetId="0">#REF!</definedName>
    <definedName name="ternpegrowthlow">#REF!</definedName>
    <definedName name="ternprice" localSheetId="0">#REF!</definedName>
    <definedName name="ternprice">#REF!</definedName>
    <definedName name="ternshares" localSheetId="0">#REF!</definedName>
    <definedName name="ternshares">#REF!</definedName>
    <definedName name="ternttmavg" localSheetId="0">#REF!</definedName>
    <definedName name="ternttmavg">#REF!</definedName>
    <definedName name="ternttmcurr" localSheetId="0">#REF!</definedName>
    <definedName name="ternttmcurr">#REF!</definedName>
    <definedName name="ternttmhi" localSheetId="0">#REF!</definedName>
    <definedName name="ternttmhi">#REF!</definedName>
    <definedName name="ternttmlow" localSheetId="0">#REF!</definedName>
    <definedName name="ternttmlow">#REF!</definedName>
    <definedName name="ternttmrelavg" localSheetId="0">#REF!</definedName>
    <definedName name="ternttmrelavg">#REF!</definedName>
    <definedName name="ternttmrelcurr" localSheetId="0">#REF!</definedName>
    <definedName name="ternttmrelcurr">#REF!</definedName>
    <definedName name="ternttmrelhi" localSheetId="0">#REF!</definedName>
    <definedName name="ternttmrelhi">#REF!</definedName>
    <definedName name="ternttmrellow" localSheetId="0">#REF!</definedName>
    <definedName name="ternttmrellow">#REF!</definedName>
    <definedName name="TheDate" localSheetId="0">#REF!</definedName>
    <definedName name="TheDate">#REF!</definedName>
    <definedName name="thou" localSheetId="0">#REF!</definedName>
    <definedName name="thou">#REF!</definedName>
    <definedName name="Ticker" localSheetId="0">#REF!</definedName>
    <definedName name="Ticker">#REF!</definedName>
    <definedName name="title" localSheetId="0">#REF!</definedName>
    <definedName name="title">#REF!</definedName>
    <definedName name="tklcavg" localSheetId="0">#REF!</definedName>
    <definedName name="tklcavg">#REF!</definedName>
    <definedName name="tklcavgffq" localSheetId="0">#REF!</definedName>
    <definedName name="tklcavgffq">#REF!</definedName>
    <definedName name="tklcchg" localSheetId="0">#REF!</definedName>
    <definedName name="tklcchg">#REF!</definedName>
    <definedName name="tklccurr" localSheetId="0">#REF!</definedName>
    <definedName name="tklccurr">#REF!</definedName>
    <definedName name="tklccurrffq" localSheetId="0">#REF!</definedName>
    <definedName name="tklccurrffq">#REF!</definedName>
    <definedName name="tklcpegrelavg" localSheetId="0">#REF!</definedName>
    <definedName name="tklcpegrelavg">#REF!</definedName>
    <definedName name="tklcpegrelcurr" localSheetId="0">#REF!</definedName>
    <definedName name="tklcpegrelcurr">#REF!</definedName>
    <definedName name="tklcpegrowthavg" localSheetId="0">#REF!</definedName>
    <definedName name="tklcpegrowthavg">#REF!</definedName>
    <definedName name="tklcpegrowthcurr" localSheetId="0">#REF!</definedName>
    <definedName name="tklcpegrowthcurr">#REF!</definedName>
    <definedName name="tlab1998dsho">[21]model!$B$143</definedName>
    <definedName name="tlab1998eps">[21]model!$B$149</definedName>
    <definedName name="tlab1998rev">[21]model!$B$20</definedName>
    <definedName name="tlab1998sho">[21]model!$B$141</definedName>
    <definedName name="tlab1999dsho">[21]model!$D$143</definedName>
    <definedName name="tlab1999eps">[21]model!$D$149</definedName>
    <definedName name="tlab1999rev">[21]model!$D$20</definedName>
    <definedName name="tlab1999sho">[21]model!$D$141</definedName>
    <definedName name="tlab1q00dsho">[21]model!$F$143</definedName>
    <definedName name="tlab1q00eps">[21]model!$F$149</definedName>
    <definedName name="tlab1q00rev">[21]model!$F$20</definedName>
    <definedName name="tlab1q00sho">[21]model!$F$141</definedName>
    <definedName name="tlab1q01dsho">[21]model!$L$143</definedName>
    <definedName name="tlab1q01eps">[21]model!$L$149</definedName>
    <definedName name="tlab1q01rev">[21]model!$L$20</definedName>
    <definedName name="tlab1q01sho">[21]model!$L$141</definedName>
    <definedName name="tlab2000dsho">[21]model!$J$143</definedName>
    <definedName name="tlab2000eps">[21]model!$J$149</definedName>
    <definedName name="tlab2000rev">[21]model!$J$20</definedName>
    <definedName name="tlab2000sho">[21]model!$J$141</definedName>
    <definedName name="tlab2001dsho">[21]model!$P$143</definedName>
    <definedName name="tlab2001eps">[21]model!$P$149</definedName>
    <definedName name="tlab2001rev">[21]model!$P$20</definedName>
    <definedName name="tlab2001sho">[21]model!$P$141</definedName>
    <definedName name="tlab2002dsho">[21]model!$R$143</definedName>
    <definedName name="tlab2002eps">[21]model!$R$149</definedName>
    <definedName name="tlab2002rev">[21]model!$R$20</definedName>
    <definedName name="tlab2002sho">[21]model!$R$141</definedName>
    <definedName name="tlab2003dsho">[21]model!$T$143</definedName>
    <definedName name="tlab2003eps">[21]model!$T$149</definedName>
    <definedName name="tlab2003rev">[21]model!$T$20</definedName>
    <definedName name="tlab2003sho">[21]model!$T$141</definedName>
    <definedName name="tlab2q00dsho">[21]model!$G$143</definedName>
    <definedName name="tlab2q00eps">[21]model!$G$149</definedName>
    <definedName name="tlab2q00rev">[21]model!$G$20</definedName>
    <definedName name="tlab2q00sho">[21]model!$G$141</definedName>
    <definedName name="tlab2q01dsho">[21]model!$M$143</definedName>
    <definedName name="tlab2q01eps">[21]model!$M$149</definedName>
    <definedName name="tlab2q01rev">[21]model!$M$20</definedName>
    <definedName name="tlab2q01sho">[21]model!$M$141</definedName>
    <definedName name="tlab3q00dsho">[21]model!$H$143</definedName>
    <definedName name="tlab3q00eps">[21]model!$H$149</definedName>
    <definedName name="tlab3q00rev">[21]model!$H$20</definedName>
    <definedName name="tlab3q00sho">[21]model!$H$141</definedName>
    <definedName name="tlab3q01dsho">[21]model!$N$143</definedName>
    <definedName name="tlab3q01eps">[21]model!$N$149</definedName>
    <definedName name="tlab3q01rev">[21]model!$N$20</definedName>
    <definedName name="tlab3q01sho">[21]model!$N$141</definedName>
    <definedName name="tlab4q00dsho">[21]model!$I$143</definedName>
    <definedName name="tlab4q00eps">[21]model!$I$149</definedName>
    <definedName name="tlab4q00rev">[21]model!$I$20</definedName>
    <definedName name="tlab4q00sho">[21]model!$I$141</definedName>
    <definedName name="tlab4q01dsho">[21]model!$O$143</definedName>
    <definedName name="tlab4q01eps">[21]model!$O$149</definedName>
    <definedName name="tlab4q01rev">[21]model!$O$20</definedName>
    <definedName name="tlab4q01sho">[21]model!$O$141</definedName>
    <definedName name="tlabavg" localSheetId="0">#REF!</definedName>
    <definedName name="tlabavg">#REF!</definedName>
    <definedName name="tlabavgffq" localSheetId="0">#REF!</definedName>
    <definedName name="tlabavgffq">#REF!</definedName>
    <definedName name="tlabchg" localSheetId="0">#REF!</definedName>
    <definedName name="tlabchg">#REF!</definedName>
    <definedName name="tlabcurr" localSheetId="0">#REF!</definedName>
    <definedName name="tlabcurr">#REF!</definedName>
    <definedName name="tlabcurrffq" localSheetId="0">#REF!</definedName>
    <definedName name="tlabcurrffq">#REF!</definedName>
    <definedName name="tlabpegrelavg" localSheetId="0">#REF!</definedName>
    <definedName name="tlabpegrelavg">#REF!</definedName>
    <definedName name="tlabpegrelcurr" localSheetId="0">#REF!</definedName>
    <definedName name="tlabpegrelcurr">#REF!</definedName>
    <definedName name="tlabpegrowthavg" localSheetId="0">#REF!</definedName>
    <definedName name="tlabpegrowthavg">#REF!</definedName>
    <definedName name="tlabpegrowthcurr" localSheetId="0">#REF!</definedName>
    <definedName name="tlabpegrowthcurr">#REF!</definedName>
    <definedName name="tlabshares" localSheetId="0">#REF!</definedName>
    <definedName name="tlabshares">#REF!</definedName>
    <definedName name="tnbavg" localSheetId="0">#REF!</definedName>
    <definedName name="tnbavg">#REF!</definedName>
    <definedName name="tnbchg" localSheetId="0">#REF!</definedName>
    <definedName name="tnbchg">#REF!</definedName>
    <definedName name="tnbcrpe" localSheetId="0">#REF!</definedName>
    <definedName name="tnbcrpe">#REF!</definedName>
    <definedName name="tnbcurr" localSheetId="0">#REF!</definedName>
    <definedName name="tnbcurr">#REF!</definedName>
    <definedName name="tnbdate" localSheetId="0">#REF!</definedName>
    <definedName name="tnbdate">#REF!</definedName>
    <definedName name="tnbdown" localSheetId="0">#REF!</definedName>
    <definedName name="tnbdown">#REF!</definedName>
    <definedName name="tnbdownsup" localSheetId="0">#REF!</definedName>
    <definedName name="tnbdownsup">#REF!</definedName>
    <definedName name="tnbeps99" localSheetId="0">#REF!</definedName>
    <definedName name="tnbeps99">#REF!</definedName>
    <definedName name="tnbfy1cons" localSheetId="0">#REF!</definedName>
    <definedName name="tnbfy1cons">#REF!</definedName>
    <definedName name="tnbfy2cons" localSheetId="0">#REF!</definedName>
    <definedName name="tnbfy2cons">#REF!</definedName>
    <definedName name="tnbhi" localSheetId="0">#REF!</definedName>
    <definedName name="tnbhi">#REF!</definedName>
    <definedName name="tnbhilo" localSheetId="0">#REF!</definedName>
    <definedName name="tnbhilo">#REF!</definedName>
    <definedName name="tnblow" localSheetId="0">#REF!</definedName>
    <definedName name="tnblow">#REF!</definedName>
    <definedName name="tnbmktcap" localSheetId="0">#REF!</definedName>
    <definedName name="tnbmktcap">#REF!</definedName>
    <definedName name="tnbpegrowthavg" localSheetId="0">#REF!</definedName>
    <definedName name="tnbpegrowthavg">#REF!</definedName>
    <definedName name="tnbpegrowthcurr" localSheetId="0">#REF!</definedName>
    <definedName name="tnbpegrowthcurr">#REF!</definedName>
    <definedName name="tnbpegrowthhi" localSheetId="0">#REF!</definedName>
    <definedName name="tnbpegrowthhi">#REF!</definedName>
    <definedName name="tnbpegrowthlow" localSheetId="0">#REF!</definedName>
    <definedName name="tnbpegrowthlow">#REF!</definedName>
    <definedName name="tnbprice" localSheetId="0">#REF!</definedName>
    <definedName name="tnbprice">#REF!</definedName>
    <definedName name="tnbrpe" localSheetId="0">#REF!</definedName>
    <definedName name="tnbrpe">#REF!</definedName>
    <definedName name="tnbshares" localSheetId="0">#REF!</definedName>
    <definedName name="tnbshares">#REF!</definedName>
    <definedName name="tnbtprice" localSheetId="0">#REF!</definedName>
    <definedName name="tnbtprice">#REF!</definedName>
    <definedName name="tnbttmavg" localSheetId="0">#REF!</definedName>
    <definedName name="tnbttmavg">#REF!</definedName>
    <definedName name="tnbttmcurr" localSheetId="0">#REF!</definedName>
    <definedName name="tnbttmcurr">#REF!</definedName>
    <definedName name="tnbttmhi" localSheetId="0">#REF!</definedName>
    <definedName name="tnbttmhi">#REF!</definedName>
    <definedName name="tnbttmlow" localSheetId="0">#REF!</definedName>
    <definedName name="tnbttmlow">#REF!</definedName>
    <definedName name="tnbttmrelavg" localSheetId="0">#REF!</definedName>
    <definedName name="tnbttmrelavg">#REF!</definedName>
    <definedName name="tnbttmrelcurr" localSheetId="0">#REF!</definedName>
    <definedName name="tnbttmrelcurr">#REF!</definedName>
    <definedName name="tnbttmrelhi" localSheetId="0">#REF!</definedName>
    <definedName name="tnbttmrelhi">#REF!</definedName>
    <definedName name="tnbttmrellow" localSheetId="0">#REF!</definedName>
    <definedName name="tnbttmrellow">#REF!</definedName>
    <definedName name="tnbup" localSheetId="0">#REF!</definedName>
    <definedName name="tnbup">#REF!</definedName>
    <definedName name="tnbupsup" localSheetId="0">#REF!</definedName>
    <definedName name="tnbupsup">#REF!</definedName>
    <definedName name="tnbvol" localSheetId="0">#REF!</definedName>
    <definedName name="tnbvol">#REF!</definedName>
    <definedName name="tnbyield" localSheetId="0">#REF!</definedName>
    <definedName name="tnbyield">#REF!</definedName>
    <definedName name="Total_Customers" localSheetId="0">#REF!</definedName>
    <definedName name="Total_Customers">#REF!</definedName>
    <definedName name="Total_Revenue" localSheetId="0">#REF!</definedName>
    <definedName name="Total_Revenue">#REF!</definedName>
    <definedName name="totala">[1]BS!$BB$20</definedName>
    <definedName name="totalFootNotes" localSheetId="0">#REF!</definedName>
    <definedName name="totalFootNotes">#REF!</definedName>
    <definedName name="totall">[1]BS!$BB$38</definedName>
    <definedName name="TradingPriceIncrement" localSheetId="0">#REF!</definedName>
    <definedName name="TradingPriceIncrement">#REF!</definedName>
    <definedName name="url" localSheetId="0">[4]acerno!#REF!</definedName>
    <definedName name="url">[4]acerno!#REF!</definedName>
    <definedName name="UseMidPoint" localSheetId="0">#REF!</definedName>
    <definedName name="UseMidPoint">#REF!</definedName>
    <definedName name="vars" localSheetId="0">#REF!</definedName>
    <definedName name="vars">#REF!</definedName>
    <definedName name="vshavg" localSheetId="0">#REF!</definedName>
    <definedName name="vshavg">#REF!</definedName>
    <definedName name="vshchg" localSheetId="0">#REF!</definedName>
    <definedName name="vshchg">#REF!</definedName>
    <definedName name="vshcrpe" localSheetId="0">#REF!</definedName>
    <definedName name="vshcrpe">#REF!</definedName>
    <definedName name="vshcurr" localSheetId="0">#REF!</definedName>
    <definedName name="vshcurr">#REF!</definedName>
    <definedName name="vshdate" localSheetId="0">#REF!</definedName>
    <definedName name="vshdate">#REF!</definedName>
    <definedName name="vshdown" localSheetId="0">#REF!</definedName>
    <definedName name="vshdown">#REF!</definedName>
    <definedName name="vshdownsup" localSheetId="0">#REF!</definedName>
    <definedName name="vshdownsup">#REF!</definedName>
    <definedName name="vshevebitda" localSheetId="0">#REF!</definedName>
    <definedName name="vshevebitda">#REF!</definedName>
    <definedName name="vshffqpeavg" localSheetId="0">#REF!</definedName>
    <definedName name="vshffqpeavg">#REF!</definedName>
    <definedName name="vshffqpecurr" localSheetId="0">#REF!</definedName>
    <definedName name="vshffqpecurr">#REF!</definedName>
    <definedName name="vshfy1cons" localSheetId="0">#REF!</definedName>
    <definedName name="vshfy1cons">#REF!</definedName>
    <definedName name="vshfy2cons" localSheetId="0">#REF!</definedName>
    <definedName name="vshfy2cons">#REF!</definedName>
    <definedName name="vshhi" localSheetId="0">#REF!</definedName>
    <definedName name="vshhi">#REF!</definedName>
    <definedName name="vshhilo" localSheetId="0">#REF!</definedName>
    <definedName name="vshhilo">#REF!</definedName>
    <definedName name="vshlow" localSheetId="0">#REF!</definedName>
    <definedName name="vshlow">#REF!</definedName>
    <definedName name="vshmktcap" localSheetId="0">#REF!</definedName>
    <definedName name="vshmktcap">#REF!</definedName>
    <definedName name="vshpe1" localSheetId="0">#REF!</definedName>
    <definedName name="vshpe1">#REF!</definedName>
    <definedName name="vshpe2" localSheetId="0">#REF!</definedName>
    <definedName name="vshpe2">#REF!</definedName>
    <definedName name="vshpegrowthavg" localSheetId="0">#REF!</definedName>
    <definedName name="vshpegrowthavg">#REF!</definedName>
    <definedName name="vshpegrowthcurr" localSheetId="0">#REF!</definedName>
    <definedName name="vshpegrowthcurr">#REF!</definedName>
    <definedName name="vshpegrowthhi" localSheetId="0">#REF!</definedName>
    <definedName name="vshpegrowthhi">#REF!</definedName>
    <definedName name="vshpegrowthlow" localSheetId="0">#REF!</definedName>
    <definedName name="vshpegrowthlow">#REF!</definedName>
    <definedName name="vshperelavg" localSheetId="0">#REF!</definedName>
    <definedName name="vshperelavg">#REF!</definedName>
    <definedName name="vshperelcurr" localSheetId="0">#REF!</definedName>
    <definedName name="vshperelcurr">#REF!</definedName>
    <definedName name="vshprice" localSheetId="0">#REF!</definedName>
    <definedName name="vshprice">#REF!</definedName>
    <definedName name="vshrpe" localSheetId="0">#REF!</definedName>
    <definedName name="vshrpe">#REF!</definedName>
    <definedName name="vshshares" localSheetId="0">#REF!</definedName>
    <definedName name="vshshares">#REF!</definedName>
    <definedName name="vshtprice" localSheetId="0">#REF!</definedName>
    <definedName name="vshtprice">#REF!</definedName>
    <definedName name="vshttmavg" localSheetId="0">#REF!</definedName>
    <definedName name="vshttmavg">#REF!</definedName>
    <definedName name="vshttmcurr" localSheetId="0">#REF!</definedName>
    <definedName name="vshttmcurr">#REF!</definedName>
    <definedName name="vshttmhi" localSheetId="0">#REF!</definedName>
    <definedName name="vshttmhi">#REF!</definedName>
    <definedName name="vshttmlow" localSheetId="0">#REF!</definedName>
    <definedName name="vshttmlow">#REF!</definedName>
    <definedName name="vshttmrelavg" localSheetId="0">#REF!</definedName>
    <definedName name="vshttmrelavg">#REF!</definedName>
    <definedName name="vshttmrelcurr" localSheetId="0">#REF!</definedName>
    <definedName name="vshttmrelcurr">#REF!</definedName>
    <definedName name="vshttmrelcurr\" localSheetId="0">#REF!</definedName>
    <definedName name="vshttmrelcurr\">#REF!</definedName>
    <definedName name="vshttmrelhi" localSheetId="0">#REF!</definedName>
    <definedName name="vshttmrelhi">#REF!</definedName>
    <definedName name="vshttmrellow" localSheetId="0">#REF!</definedName>
    <definedName name="vshttmrellow">#REF!</definedName>
    <definedName name="vshup" localSheetId="0">#REF!</definedName>
    <definedName name="vshup">#REF!</definedName>
    <definedName name="vshupsup" localSheetId="0">#REF!</definedName>
    <definedName name="vshupsup">#REF!</definedName>
    <definedName name="vshvol" localSheetId="0">#REF!</definedName>
    <definedName name="vshvol">#REF!</definedName>
    <definedName name="vshyield" localSheetId="0">#REF!</definedName>
    <definedName name="vshyield">#REF!</definedName>
    <definedName name="WIZARD_AVERAGETRADINGVOLUME" localSheetId="0">#REF!</definedName>
    <definedName name="WIZARD_AVERAGETRADINGVOLUME">#REF!</definedName>
    <definedName name="WIZARD_BOOKVALUEPERSHARE" localSheetId="0">#REF!</definedName>
    <definedName name="WIZARD_BOOKVALUEPERSHARE">#REF!</definedName>
    <definedName name="WIZARD_CURRENTRATING" localSheetId="0">#REF!</definedName>
    <definedName name="WIZARD_CURRENTRATING">#REF!</definedName>
    <definedName name="WIZARD_DATEOFSUBMISSION" localSheetId="0">#REF!</definedName>
    <definedName name="WIZARD_DATEOFSUBMISSION">#REF!</definedName>
    <definedName name="WIZARD_EARNINGS" localSheetId="0">#REF!</definedName>
    <definedName name="WIZARD_EARNINGS">#REF!</definedName>
    <definedName name="WIZARD_MARKETCAP" localSheetId="0">#REF!</definedName>
    <definedName name="WIZARD_MARKETCAP">#REF!</definedName>
    <definedName name="WIZARD_NETCASHPERSHARE" localSheetId="0">#REF!</definedName>
    <definedName name="WIZARD_NETCASHPERSHARE">#REF!</definedName>
    <definedName name="WIZARD_REVENUES" localSheetId="0">#REF!</definedName>
    <definedName name="WIZARD_REVENUES">#REF!</definedName>
    <definedName name="WIZARD_ROAE" localSheetId="0">#REF!</definedName>
    <definedName name="WIZARD_ROAE">#REF!</definedName>
    <definedName name="WIZARD_SECULARGROWTHRATE" localSheetId="0">#REF!</definedName>
    <definedName name="WIZARD_SECULARGROWTHRATE">#REF!</definedName>
    <definedName name="WIZARD_SHARESOUTSTANDING" localSheetId="0">#REF!</definedName>
    <definedName name="WIZARD_SHARESOUTSTANDING">#REF!</definedName>
    <definedName name="WIZARD_TICKER" localSheetId="0">#REF!</definedName>
    <definedName name="WIZARD_TICKER">#REF!</definedName>
    <definedName name="WIZARD_Y1CAPREVR" localSheetId="0">#REF!</definedName>
    <definedName name="WIZARD_Y1CAPREVR">#REF!</definedName>
    <definedName name="WIZARD_Y1E" localSheetId="0">#REF!</definedName>
    <definedName name="WIZARD_Y1E">#REF!</definedName>
    <definedName name="WIZARD_Y1PEE" localSheetId="0">#REF!</definedName>
    <definedName name="WIZARD_Y1PEE">#REF!</definedName>
    <definedName name="WIZARD_Y1Q1E" localSheetId="0">#REF!</definedName>
    <definedName name="WIZARD_Y1Q1E">#REF!</definedName>
    <definedName name="WIZARD_Y1Q1R" localSheetId="0">#REF!</definedName>
    <definedName name="WIZARD_Y1Q1R">#REF!</definedName>
    <definedName name="WIZARD_Y1Q2E" localSheetId="0">#REF!</definedName>
    <definedName name="WIZARD_Y1Q2E">#REF!</definedName>
    <definedName name="WIZARD_Y1Q2R" localSheetId="0">#REF!</definedName>
    <definedName name="WIZARD_Y1Q2R">#REF!</definedName>
    <definedName name="WIZARD_Y1Q3E" localSheetId="0">#REF!</definedName>
    <definedName name="WIZARD_Y1Q3E">#REF!</definedName>
    <definedName name="WIZARD_Y1Q3R" localSheetId="0">#REF!</definedName>
    <definedName name="WIZARD_Y1Q3R">#REF!</definedName>
    <definedName name="WIZARD_Y1Q4E" localSheetId="0">#REF!</definedName>
    <definedName name="WIZARD_Y1Q4E">#REF!</definedName>
    <definedName name="WIZARD_Y1Q4R" localSheetId="0">#REF!</definedName>
    <definedName name="WIZARD_Y1Q4R">#REF!</definedName>
    <definedName name="WIZARD_Y1R" localSheetId="0">#REF!</definedName>
    <definedName name="WIZARD_Y1R">#REF!</definedName>
    <definedName name="WIZARD_Y1YEARE" localSheetId="0">#REF!</definedName>
    <definedName name="WIZARD_Y1YEARE">#REF!</definedName>
    <definedName name="WIZARD_Y1YEARR" localSheetId="0">#REF!</definedName>
    <definedName name="WIZARD_Y1YEARR">#REF!</definedName>
    <definedName name="WIZARD_Y2CAPREVR" localSheetId="0">#REF!</definedName>
    <definedName name="WIZARD_Y2CAPREVR">#REF!</definedName>
    <definedName name="WIZARD_Y2E" localSheetId="0">#REF!</definedName>
    <definedName name="WIZARD_Y2E">#REF!</definedName>
    <definedName name="WIZARD_Y2PEE" localSheetId="0">#REF!</definedName>
    <definedName name="WIZARD_Y2PEE">#REF!</definedName>
    <definedName name="WIZARD_Y2Q1E" localSheetId="0">#REF!</definedName>
    <definedName name="WIZARD_Y2Q1E">#REF!</definedName>
    <definedName name="WIZARD_Y2Q1R" localSheetId="0">#REF!</definedName>
    <definedName name="WIZARD_Y2Q1R">#REF!</definedName>
    <definedName name="WIZARD_Y2Q2E" localSheetId="0">#REF!</definedName>
    <definedName name="WIZARD_Y2Q2E">#REF!</definedName>
    <definedName name="WIZARD_Y2Q2R" localSheetId="0">#REF!</definedName>
    <definedName name="WIZARD_Y2Q2R">#REF!</definedName>
    <definedName name="WIZARD_Y2Q3E" localSheetId="0">#REF!</definedName>
    <definedName name="WIZARD_Y2Q3E">#REF!</definedName>
    <definedName name="WIZARD_Y2Q3R" localSheetId="0">#REF!</definedName>
    <definedName name="WIZARD_Y2Q3R">#REF!</definedName>
    <definedName name="WIZARD_Y2Q4E" localSheetId="0">#REF!</definedName>
    <definedName name="WIZARD_Y2Q4E">#REF!</definedName>
    <definedName name="WIZARD_Y2Q4R" localSheetId="0">#REF!</definedName>
    <definedName name="WIZARD_Y2Q4R">#REF!</definedName>
    <definedName name="WIZARD_Y2R" localSheetId="0">#REF!</definedName>
    <definedName name="WIZARD_Y2R">#REF!</definedName>
    <definedName name="WIZARD_Y2YEARE" localSheetId="0">#REF!</definedName>
    <definedName name="WIZARD_Y2YEARE">#REF!</definedName>
    <definedName name="WIZARD_Y2YEARR" localSheetId="0">#REF!</definedName>
    <definedName name="WIZARD_Y2YEARR">#REF!</definedName>
    <definedName name="WIZARD_Y3CAPREVR" localSheetId="0">#REF!</definedName>
    <definedName name="WIZARD_Y3CAPREVR">#REF!</definedName>
    <definedName name="WIZARD_Y3E" localSheetId="0">#REF!</definedName>
    <definedName name="WIZARD_Y3E">#REF!</definedName>
    <definedName name="WIZARD_Y3PEE" localSheetId="0">#REF!</definedName>
    <definedName name="WIZARD_Y3PEE">#REF!</definedName>
    <definedName name="WIZARD_Y3Q1E" localSheetId="0">#REF!</definedName>
    <definedName name="WIZARD_Y3Q1E">#REF!</definedName>
    <definedName name="WIZARD_Y3Q1R" localSheetId="0">#REF!</definedName>
    <definedName name="WIZARD_Y3Q1R">#REF!</definedName>
    <definedName name="WIZARD_Y3Q2E" localSheetId="0">#REF!</definedName>
    <definedName name="WIZARD_Y3Q2E">#REF!</definedName>
    <definedName name="WIZARD_Y3Q2R" localSheetId="0">#REF!</definedName>
    <definedName name="WIZARD_Y3Q2R">#REF!</definedName>
    <definedName name="WIZARD_Y3Q3E" localSheetId="0">#REF!</definedName>
    <definedName name="WIZARD_Y3Q3E">#REF!</definedName>
    <definedName name="WIZARD_Y3Q3R" localSheetId="0">#REF!</definedName>
    <definedName name="WIZARD_Y3Q3R">#REF!</definedName>
    <definedName name="WIZARD_Y3Q4E" localSheetId="0">#REF!</definedName>
    <definedName name="WIZARD_Y3Q4E">#REF!</definedName>
    <definedName name="WIZARD_Y3Q4R" localSheetId="0">#REF!</definedName>
    <definedName name="WIZARD_Y3Q4R">#REF!</definedName>
    <definedName name="WIZARD_Y3R" localSheetId="0">#REF!</definedName>
    <definedName name="WIZARD_Y3R">#REF!</definedName>
    <definedName name="WIZARD_Y3YEARE" localSheetId="0">#REF!</definedName>
    <definedName name="WIZARD_Y3YEARE">#REF!</definedName>
    <definedName name="WIZARD_Y3YEARR" localSheetId="0">#REF!</definedName>
    <definedName name="WIZARD_Y3YEARR">#REF!</definedName>
    <definedName name="WIZARD_Y4CAPREVR" localSheetId="0">#REF!</definedName>
    <definedName name="WIZARD_Y4CAPREVR">#REF!</definedName>
    <definedName name="WIZARD_Y4E" localSheetId="0">#REF!</definedName>
    <definedName name="WIZARD_Y4E">#REF!</definedName>
    <definedName name="WIZARD_Y4PEE" localSheetId="0">#REF!</definedName>
    <definedName name="WIZARD_Y4PEE">#REF!</definedName>
    <definedName name="WIZARD_Y4Q1E" localSheetId="0">#REF!</definedName>
    <definedName name="WIZARD_Y4Q1E">#REF!</definedName>
    <definedName name="WIZARD_Y4Q1R" localSheetId="0">#REF!</definedName>
    <definedName name="WIZARD_Y4Q1R">#REF!</definedName>
    <definedName name="WIZARD_Y4Q2E" localSheetId="0">#REF!</definedName>
    <definedName name="WIZARD_Y4Q2E">#REF!</definedName>
    <definedName name="WIZARD_Y4Q2R" localSheetId="0">#REF!</definedName>
    <definedName name="WIZARD_Y4Q2R">#REF!</definedName>
    <definedName name="WIZARD_Y4Q3E" localSheetId="0">#REF!</definedName>
    <definedName name="WIZARD_Y4Q3E">#REF!</definedName>
    <definedName name="WIZARD_Y4Q3R" localSheetId="0">#REF!</definedName>
    <definedName name="WIZARD_Y4Q3R">#REF!</definedName>
    <definedName name="WIZARD_Y4Q4E" localSheetId="0">#REF!</definedName>
    <definedName name="WIZARD_Y4Q4E">#REF!</definedName>
    <definedName name="WIZARD_Y4Q4R" localSheetId="0">#REF!</definedName>
    <definedName name="WIZARD_Y4Q4R">#REF!</definedName>
    <definedName name="WIZARD_Y4R" localSheetId="0">#REF!</definedName>
    <definedName name="WIZARD_Y4R">#REF!</definedName>
    <definedName name="WIZARD_Y4YEARE" localSheetId="0">#REF!</definedName>
    <definedName name="WIZARD_Y4YEARE">#REF!</definedName>
    <definedName name="WIZARD_Y4YEARR" localSheetId="0">#REF!</definedName>
    <definedName name="WIZARD_Y4YEARR">#REF!</definedName>
    <definedName name="WMS" localSheetId="0">#REF!</definedName>
    <definedName name="WMS">#REF!</definedName>
    <definedName name="wrn.both._.pages." localSheetId="0" hidden="1">{"page 1",#N/A,FALSE,"Comps";"page 2",#N/A,FALSE,"Comps"}</definedName>
    <definedName name="wrn.both._.pages." hidden="1">{"page 1",#N/A,FALSE,"Comps";"page 2",#N/A,FALSE,"Comps"}</definedName>
    <definedName name="wrn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.Fax.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hidden="1">{"fax (BS)",#N/A,FALSE,"BS";"fax (CF)",#N/A,FALSE,"CF";"fax (seg)",#N/A,FALSE,"Seg";"fax (telecomm)",#N/A,FALSE,"telecomm";"fax (infodisplay)",#N/A,FALSE,"infodisplay";"fax (am)",#N/A,FALSE,"AM";"fax (is)",#N/A,FALSE,"IS"}</definedName>
    <definedName name="wstlavg" localSheetId="0">#REF!</definedName>
    <definedName name="wstlavg">#REF!</definedName>
    <definedName name="wstlchg" localSheetId="0">#REF!</definedName>
    <definedName name="wstlchg">#REF!</definedName>
    <definedName name="wstlcurr" localSheetId="0">#REF!</definedName>
    <definedName name="wstlcurr">#REF!</definedName>
    <definedName name="wstlfy1cons" localSheetId="0">#REF!</definedName>
    <definedName name="wstlfy1cons">#REF!</definedName>
    <definedName name="wstlfy2cons" localSheetId="0">#REF!</definedName>
    <definedName name="wstlfy2cons">#REF!</definedName>
    <definedName name="wstlhi" localSheetId="0">#REF!</definedName>
    <definedName name="wstlhi">#REF!</definedName>
    <definedName name="wstllow" localSheetId="0">#REF!</definedName>
    <definedName name="wstllow">#REF!</definedName>
    <definedName name="wstlpegrowthavg" localSheetId="0">#REF!</definedName>
    <definedName name="wstlpegrowthavg">#REF!</definedName>
    <definedName name="wstlpegrowthcurr" localSheetId="0">#REF!</definedName>
    <definedName name="wstlpegrowthcurr">#REF!</definedName>
    <definedName name="wstlpegrowthhi" localSheetId="0">#REF!</definedName>
    <definedName name="wstlpegrowthhi">#REF!</definedName>
    <definedName name="wstlpegrowthlow" localSheetId="0">#REF!</definedName>
    <definedName name="wstlpegrowthlow">#REF!</definedName>
    <definedName name="wstlprice" localSheetId="0">#REF!</definedName>
    <definedName name="wstlprice">#REF!</definedName>
    <definedName name="wstlshares" localSheetId="0">#REF!</definedName>
    <definedName name="wstlshares">#REF!</definedName>
    <definedName name="wstlttmavg" localSheetId="0">#REF!</definedName>
    <definedName name="wstlttmavg">#REF!</definedName>
    <definedName name="wstlttmcurr" localSheetId="0">#REF!</definedName>
    <definedName name="wstlttmcurr">#REF!</definedName>
    <definedName name="wstlttmhi" localSheetId="0">#REF!</definedName>
    <definedName name="wstlttmhi">#REF!</definedName>
    <definedName name="wstlttmlow" localSheetId="0">#REF!</definedName>
    <definedName name="wstlttmlow">#REF!</definedName>
    <definedName name="wstlttmrelavg" localSheetId="0">#REF!</definedName>
    <definedName name="wstlttmrelavg">#REF!</definedName>
    <definedName name="wstlttmrelcurr" localSheetId="0">#REF!</definedName>
    <definedName name="wstlttmrelcurr">#REF!</definedName>
    <definedName name="wstlttmrelhi" localSheetId="0">#REF!</definedName>
    <definedName name="wstlttmrelhi">#REF!</definedName>
    <definedName name="wstlttmrellow" localSheetId="0">#REF!</definedName>
    <definedName name="wstlttmrellow">#REF!</definedName>
    <definedName name="Yahoo__Annual_EPS_Model___1995A___1998E" localSheetId="0">#REF!</definedName>
    <definedName name="Yahoo__Annual_EPS_Model___1995A___1998E">#REF!</definedName>
    <definedName name="Yahoo__Quarterly_Advertising_Revenue_Summary__1996E___1998E" localSheetId="0">#REF!</definedName>
    <definedName name="Yahoo__Quarterly_Advertising_Revenue_Summary__1996E___1998E">#REF!</definedName>
    <definedName name="YOY" localSheetId="0">IF(ISBLANK('[18]FINANCIAL MODEL'!XEZ1048576),"         NM",'[18]FINANCIAL MODEL'!A1048576/'[18]FINANCIAL MODEL'!XEZ1048576-1)</definedName>
    <definedName name="YOY">IF(ISBLANK('[18]FINANCIAL MODEL'!XEZ1048576),"         NM",'[18]FINANCIAL MODEL'!A1048576/'[18]FINANCIAL MODEL'!XEZ1048576-1)</definedName>
    <definedName name="YOYM" localSheetId="0">IF('[18]FINANCIAL MODEL'!XEZ1048575=0,"NM",(('[18]FINANCIAL MODEL'!A1048575/'[18]FINANCIAL MODEL'!XEZ1048575)-1))</definedName>
    <definedName name="YOYM">IF('[18]FINANCIAL MODEL'!XEZ1048575=0,"NM",(('[18]FINANCIAL MODEL'!A1048575/'[18]FINANCIAL MODEL'!XEZ1048575)-1))</definedName>
    <definedName name="YSUM" localSheetId="0">SUM('[18]FINANCIAL MODEL'!XFA1:XFD1)</definedName>
    <definedName name="YSUM">SUM('[18]FINANCIAL MODEL'!XFA1:XFD1)</definedName>
    <definedName name="Z_34E70CD2_0BD1_4D7B_8D7E_D37453914C37_.wvu.Cols" localSheetId="0" hidden="1">'Public Metrics'!#REF!</definedName>
    <definedName name="Z_34E70CD2_0BD1_4D7B_8D7E_D37453914C37_.wvu.Cols" localSheetId="1" hidden="1">'Public Metrics (old)'!$C:$S,'Public Metrics (old)'!$AL:$AR</definedName>
    <definedName name="Z_34E70CD2_0BD1_4D7B_8D7E_D37453914C37_.wvu.PrintArea" localSheetId="0" hidden="1">'Public Metrics'!$A$1:$G$18</definedName>
    <definedName name="Z_34E70CD2_0BD1_4D7B_8D7E_D37453914C37_.wvu.PrintArea" localSheetId="1" hidden="1">'Public Metrics (old)'!$A$1:$AV$77</definedName>
    <definedName name="Z_870DA93B_C7EC_11D1_935A_00A0C95F1362_.wvu.PrintArea" localSheetId="0" hidden="1">#REF!</definedName>
    <definedName name="Z_870DA93B_C7EC_11D1_935A_00A0C95F1362_.wvu.PrintArea" hidden="1">#REF!</definedName>
    <definedName name="Z_AED9D8D2_9EC8_44D4_BB97_5CCE0677B94B_.wvu.Cols" localSheetId="0" hidden="1">'Public Metrics'!#REF!</definedName>
    <definedName name="Z_AED9D8D2_9EC8_44D4_BB97_5CCE0677B94B_.wvu.Cols" localSheetId="1" hidden="1">'Public Metrics (old)'!$C:$S,'Public Metrics (old)'!$AL:$AR</definedName>
    <definedName name="Z_AED9D8D2_9EC8_44D4_BB97_5CCE0677B94B_.wvu.PrintArea" localSheetId="0" hidden="1">'Public Metrics'!$A$1:$G$19</definedName>
    <definedName name="Z_AED9D8D2_9EC8_44D4_BB97_5CCE0677B94B_.wvu.PrintArea" localSheetId="1" hidden="1">'Public Metrics (old)'!$A$1:$AV$77</definedName>
    <definedName name="Z_EEE1B813_1284_496C_9108_7B6EBF1B66DA_.wvu.Cols" localSheetId="0" hidden="1">'Public Metrics'!#REF!</definedName>
    <definedName name="Z_EEE1B813_1284_496C_9108_7B6EBF1B66DA_.wvu.Cols" localSheetId="1" hidden="1">'Public Metrics (old)'!$C:$S,'Public Metrics (old)'!$AL:$AR</definedName>
    <definedName name="Z_EEE1B813_1284_496C_9108_7B6EBF1B66DA_.wvu.PrintArea" localSheetId="0" hidden="1">'Public Metrics'!$A$1:$G$18</definedName>
    <definedName name="Z_EEE1B813_1284_496C_9108_7B6EBF1B66DA_.wvu.PrintArea" localSheetId="1" hidden="1">'Public Metrics (old)'!$A$1:$AV$77</definedName>
  </definedNames>
  <calcPr calcId="145621"/>
  <customWorkbookViews>
    <customWorkbookView name="Leiberman, Kerry - Personal View" guid="{AED9D8D2-9EC8-44D4-BB97-5CCE0677B94B}" mergeInterval="0" personalView="1" maximized="1" windowWidth="1436" windowHeight="561" tabRatio="708" activeSheetId="1"/>
    <customWorkbookView name="Faris, Noelle - Personal View" guid="{34E70CD2-0BD1-4D7B-8D7E-D37453914C37}" mergeInterval="0" personalView="1" maximized="1" windowWidth="1276" windowHeight="551" tabRatio="708" activeSheetId="1"/>
    <customWorkbookView name="Temple, Natalie - Personal View" guid="{EEE1B813-1284-496C-9108-7B6EBF1B66DA}" mergeInterval="0" personalView="1" maximized="1" windowWidth="1362" windowHeight="489" tabRatio="708" activeSheetId="1"/>
  </customWorkbookViews>
</workbook>
</file>

<file path=xl/calcChain.xml><?xml version="1.0" encoding="utf-8"?>
<calcChain xmlns="http://schemas.openxmlformats.org/spreadsheetml/2006/main">
  <c r="K18" i="1" l="1"/>
  <c r="AV14" i="2" l="1"/>
  <c r="AV15" i="2"/>
  <c r="AV64" i="2"/>
  <c r="AU91" i="2"/>
  <c r="AU87" i="2"/>
  <c r="AU83" i="2"/>
  <c r="AU84" i="2"/>
  <c r="AU85" i="2"/>
  <c r="AU77" i="2"/>
  <c r="AU95" i="2"/>
  <c r="AU70" i="2"/>
  <c r="AU88" i="2"/>
  <c r="AU64" i="2"/>
  <c r="AU82" i="2"/>
  <c r="AU63" i="2"/>
  <c r="AU81" i="2"/>
  <c r="AU32" i="2"/>
  <c r="AU28" i="2"/>
  <c r="AU25" i="2"/>
  <c r="AU39" i="2"/>
  <c r="AU17" i="2"/>
  <c r="AU13" i="2"/>
  <c r="U91" i="2"/>
  <c r="V91" i="2"/>
  <c r="W91" i="2"/>
  <c r="X91" i="2"/>
  <c r="Y91" i="2"/>
  <c r="AA91" i="2"/>
  <c r="AB91" i="2"/>
  <c r="AC91" i="2"/>
  <c r="AD91" i="2"/>
  <c r="AE91" i="2"/>
  <c r="AB13" i="2"/>
  <c r="AB18" i="2"/>
  <c r="AB19" i="2"/>
  <c r="AJ91" i="2"/>
  <c r="AI91" i="2"/>
  <c r="AH91" i="2"/>
  <c r="AG91" i="2"/>
  <c r="AE47" i="2"/>
  <c r="AV23" i="2"/>
  <c r="AV26" i="2"/>
  <c r="AV29" i="2"/>
  <c r="AV31" i="2"/>
  <c r="AV34" i="2"/>
  <c r="AV63" i="2"/>
  <c r="AV81" i="2"/>
  <c r="AV42" i="2"/>
  <c r="AV91" i="2"/>
  <c r="AV87" i="2"/>
  <c r="AV85" i="2"/>
  <c r="AV84" i="2"/>
  <c r="AV83" i="2"/>
  <c r="AV50" i="2"/>
  <c r="AV47" i="2"/>
  <c r="AV77" i="2"/>
  <c r="AV95" i="2"/>
  <c r="AV70" i="2"/>
  <c r="AV88" i="2"/>
  <c r="AV13" i="2"/>
  <c r="AI103" i="2"/>
  <c r="AT91" i="2"/>
  <c r="AT83" i="2"/>
  <c r="AT84" i="2"/>
  <c r="AT85" i="2"/>
  <c r="AT87" i="2"/>
  <c r="AT77" i="2"/>
  <c r="AT95" i="2"/>
  <c r="AT17" i="2"/>
  <c r="AT20" i="2"/>
  <c r="AT21" i="2"/>
  <c r="AT28" i="2"/>
  <c r="AT63" i="2"/>
  <c r="AT81" i="2"/>
  <c r="AT64" i="2"/>
  <c r="AV16" i="2"/>
  <c r="AT70" i="2"/>
  <c r="AT88" i="2"/>
  <c r="AT25" i="2"/>
  <c r="AT32" i="2"/>
  <c r="AT36" i="2"/>
  <c r="AT37" i="2"/>
  <c r="AT18" i="2"/>
  <c r="AT19" i="2"/>
  <c r="AF88" i="2"/>
  <c r="AJ87" i="2"/>
  <c r="AF87" i="2"/>
  <c r="AC87" i="2"/>
  <c r="AB87" i="2"/>
  <c r="AA87" i="2"/>
  <c r="AF86" i="2"/>
  <c r="AA83" i="2"/>
  <c r="AJ85" i="2"/>
  <c r="AI85" i="2"/>
  <c r="AH85" i="2"/>
  <c r="AG85" i="2"/>
  <c r="AF85" i="2"/>
  <c r="AD85" i="2"/>
  <c r="AC85" i="2"/>
  <c r="AB85" i="2"/>
  <c r="AA85" i="2"/>
  <c r="AJ84" i="2"/>
  <c r="AI84" i="2"/>
  <c r="AH84" i="2"/>
  <c r="AG84" i="2"/>
  <c r="AF84" i="2"/>
  <c r="AD84" i="2"/>
  <c r="AC84" i="2"/>
  <c r="AB84" i="2"/>
  <c r="AA84" i="2"/>
  <c r="AJ83" i="2"/>
  <c r="AI83" i="2"/>
  <c r="AH83" i="2"/>
  <c r="AG83" i="2"/>
  <c r="AF83" i="2"/>
  <c r="AD83" i="2"/>
  <c r="AC83" i="2"/>
  <c r="AB83" i="2"/>
  <c r="AF82" i="2"/>
  <c r="AF81" i="2"/>
  <c r="AF80" i="2"/>
  <c r="U81" i="2"/>
  <c r="U84" i="2"/>
  <c r="Y84" i="2"/>
  <c r="V80" i="2"/>
  <c r="V81" i="2"/>
  <c r="W80" i="2"/>
  <c r="W81" i="2"/>
  <c r="X80" i="2"/>
  <c r="X81" i="2"/>
  <c r="O81" i="2"/>
  <c r="O84" i="2"/>
  <c r="S84" i="2"/>
  <c r="P80" i="2"/>
  <c r="P81" i="2"/>
  <c r="Q80" i="2"/>
  <c r="Q89" i="2"/>
  <c r="Q92" i="2"/>
  <c r="Q94" i="2"/>
  <c r="R80" i="2"/>
  <c r="R89" i="2"/>
  <c r="R92" i="2"/>
  <c r="R94" i="2"/>
  <c r="M81" i="2"/>
  <c r="M84" i="2"/>
  <c r="M85" i="2"/>
  <c r="L81" i="2"/>
  <c r="L84" i="2"/>
  <c r="K81" i="2"/>
  <c r="K84" i="2"/>
  <c r="J81" i="2"/>
  <c r="J84" i="2"/>
  <c r="I81" i="2"/>
  <c r="I84" i="2"/>
  <c r="G81" i="2"/>
  <c r="G84" i="2"/>
  <c r="G85" i="2"/>
  <c r="F81" i="2"/>
  <c r="F84" i="2"/>
  <c r="E84" i="2"/>
  <c r="D81" i="2"/>
  <c r="D84" i="2"/>
  <c r="C81" i="2"/>
  <c r="C84" i="2"/>
  <c r="Y87" i="2"/>
  <c r="S86" i="2"/>
  <c r="G86" i="2"/>
  <c r="Y85" i="2"/>
  <c r="S85" i="2"/>
  <c r="Y83" i="2"/>
  <c r="S83" i="2"/>
  <c r="AJ32" i="2"/>
  <c r="AI63" i="2"/>
  <c r="AI81" i="2"/>
  <c r="AJ28" i="2"/>
  <c r="AJ64" i="2"/>
  <c r="AJ82" i="2"/>
  <c r="AI77" i="2"/>
  <c r="AI95" i="2"/>
  <c r="AI70" i="2"/>
  <c r="AI88" i="2"/>
  <c r="AI69" i="2"/>
  <c r="AI87" i="2"/>
  <c r="AI64" i="2"/>
  <c r="AI82" i="2"/>
  <c r="AI17" i="2"/>
  <c r="AI20" i="2"/>
  <c r="AI25" i="2"/>
  <c r="AI28" i="2"/>
  <c r="AI32" i="2"/>
  <c r="AI39" i="2"/>
  <c r="AE24" i="2"/>
  <c r="AE23" i="2"/>
  <c r="AE27" i="2"/>
  <c r="AE26" i="2"/>
  <c r="AE28" i="2"/>
  <c r="AE29" i="2"/>
  <c r="AE30" i="2"/>
  <c r="AE31" i="2"/>
  <c r="AE15" i="2"/>
  <c r="AE34" i="2"/>
  <c r="AE33" i="2"/>
  <c r="AE13" i="2"/>
  <c r="AE14" i="2"/>
  <c r="AE17" i="2"/>
  <c r="AE16" i="2"/>
  <c r="AE42" i="2"/>
  <c r="AE43" i="2"/>
  <c r="AE44" i="2"/>
  <c r="AE45" i="2"/>
  <c r="AD69" i="2"/>
  <c r="AD87" i="2"/>
  <c r="AA17" i="2"/>
  <c r="AA20" i="2"/>
  <c r="AA21" i="2"/>
  <c r="AA25" i="2"/>
  <c r="AA28" i="2"/>
  <c r="AA32" i="2"/>
  <c r="AN26" i="2"/>
  <c r="AN27" i="2"/>
  <c r="AB17" i="2"/>
  <c r="AB20" i="2"/>
  <c r="AB25" i="2"/>
  <c r="AB28" i="2"/>
  <c r="AB32" i="2"/>
  <c r="AB39" i="2"/>
  <c r="AC17" i="2"/>
  <c r="AC20" i="2"/>
  <c r="AC21" i="2"/>
  <c r="AC25" i="2"/>
  <c r="AC28" i="2"/>
  <c r="AC32" i="2"/>
  <c r="AP26" i="2"/>
  <c r="AP27" i="2"/>
  <c r="AD13" i="2"/>
  <c r="AD18" i="2"/>
  <c r="AD19" i="2"/>
  <c r="AD17" i="2"/>
  <c r="AD25" i="2"/>
  <c r="AD28" i="2"/>
  <c r="AD32" i="2"/>
  <c r="AA18" i="2"/>
  <c r="AA19" i="2"/>
  <c r="AO39" i="2"/>
  <c r="AO40" i="2"/>
  <c r="AK23" i="2"/>
  <c r="AN39" i="2"/>
  <c r="AN40" i="2"/>
  <c r="AG64" i="2"/>
  <c r="AG82" i="2"/>
  <c r="AH64" i="2"/>
  <c r="AH82" i="2"/>
  <c r="AK14" i="2"/>
  <c r="AK9" i="2"/>
  <c r="AK10" i="2"/>
  <c r="AK11" i="2"/>
  <c r="AK12" i="2"/>
  <c r="AK26" i="2"/>
  <c r="AH77" i="2"/>
  <c r="AH95" i="2"/>
  <c r="AH15" i="2"/>
  <c r="AH17" i="2"/>
  <c r="AH20" i="2"/>
  <c r="AH21" i="2"/>
  <c r="AH70" i="2"/>
  <c r="AH88" i="2"/>
  <c r="AH69" i="2"/>
  <c r="AH25" i="2"/>
  <c r="AH28" i="2"/>
  <c r="AH32" i="2"/>
  <c r="AO13" i="2"/>
  <c r="AP10" i="2"/>
  <c r="AP11" i="2"/>
  <c r="AP12" i="2"/>
  <c r="AP9" i="2"/>
  <c r="AO12" i="2"/>
  <c r="AO11" i="2"/>
  <c r="AO10" i="2"/>
  <c r="AO9" i="2"/>
  <c r="AG25" i="2"/>
  <c r="AG28" i="2"/>
  <c r="AK28" i="2"/>
  <c r="AG32" i="2"/>
  <c r="AK32" i="2"/>
  <c r="AG77" i="2"/>
  <c r="AG95" i="2"/>
  <c r="AG15" i="2"/>
  <c r="AG17" i="2"/>
  <c r="AG20" i="2"/>
  <c r="AG21" i="2"/>
  <c r="AG63" i="2"/>
  <c r="AG69" i="2"/>
  <c r="AG87" i="2"/>
  <c r="AG70" i="2"/>
  <c r="AA63" i="2"/>
  <c r="AA81" i="2"/>
  <c r="AA64" i="2"/>
  <c r="AA82" i="2"/>
  <c r="AA70" i="2"/>
  <c r="AA88" i="2"/>
  <c r="AD70" i="2"/>
  <c r="AB63" i="2"/>
  <c r="AB81" i="2"/>
  <c r="AC63" i="2"/>
  <c r="AC81" i="2"/>
  <c r="AD63" i="2"/>
  <c r="AD81" i="2"/>
  <c r="AE65" i="2"/>
  <c r="AE83" i="2"/>
  <c r="AE66" i="2"/>
  <c r="AE84" i="2"/>
  <c r="AE67" i="2"/>
  <c r="AE85" i="2"/>
  <c r="AB70" i="2"/>
  <c r="AB88" i="2"/>
  <c r="AC70" i="2"/>
  <c r="Y73" i="2"/>
  <c r="U15" i="2"/>
  <c r="U17" i="2"/>
  <c r="U20" i="2"/>
  <c r="U25" i="2"/>
  <c r="U28" i="2"/>
  <c r="U32" i="2"/>
  <c r="U63" i="2"/>
  <c r="U64" i="2"/>
  <c r="U66" i="2"/>
  <c r="U80" i="2"/>
  <c r="U70" i="2"/>
  <c r="V15" i="2"/>
  <c r="V17" i="2"/>
  <c r="V20" i="2"/>
  <c r="V21" i="2"/>
  <c r="V25" i="2"/>
  <c r="V28" i="2"/>
  <c r="V32" i="2"/>
  <c r="V63" i="2"/>
  <c r="V64" i="2"/>
  <c r="V70" i="2"/>
  <c r="W15" i="2"/>
  <c r="W17" i="2"/>
  <c r="W20" i="2"/>
  <c r="W21" i="2"/>
  <c r="W25" i="2"/>
  <c r="W28" i="2"/>
  <c r="W29" i="2"/>
  <c r="W63" i="2"/>
  <c r="W64" i="2"/>
  <c r="W70" i="2"/>
  <c r="X15" i="2"/>
  <c r="X25" i="2"/>
  <c r="X28" i="2"/>
  <c r="X32" i="2"/>
  <c r="X63" i="2"/>
  <c r="X64" i="2"/>
  <c r="X70" i="2"/>
  <c r="AD64" i="2"/>
  <c r="AD82" i="2"/>
  <c r="AH63" i="2"/>
  <c r="AH81" i="2"/>
  <c r="AJ63" i="2"/>
  <c r="AJ81" i="2"/>
  <c r="AJ70" i="2"/>
  <c r="AJ88" i="2"/>
  <c r="AK73" i="2"/>
  <c r="AK66" i="2"/>
  <c r="AK84" i="2"/>
  <c r="AK67" i="2"/>
  <c r="AK85" i="2"/>
  <c r="AK68" i="2"/>
  <c r="AK65" i="2"/>
  <c r="AK83" i="2"/>
  <c r="AK50" i="2"/>
  <c r="AK91" i="2"/>
  <c r="AK43" i="2"/>
  <c r="AK44" i="2"/>
  <c r="AK45" i="2"/>
  <c r="AK47" i="2"/>
  <c r="AK42" i="2"/>
  <c r="AK34" i="2"/>
  <c r="AK31" i="2"/>
  <c r="AJ36" i="2"/>
  <c r="AJ37" i="2"/>
  <c r="AH36" i="2"/>
  <c r="AH37" i="2"/>
  <c r="AK33" i="2"/>
  <c r="AJ18" i="2"/>
  <c r="AJ19" i="2"/>
  <c r="AH18" i="2"/>
  <c r="AH19" i="2"/>
  <c r="AG36" i="2"/>
  <c r="AG37" i="2"/>
  <c r="AG18" i="2"/>
  <c r="AG19" i="2"/>
  <c r="Y13" i="2"/>
  <c r="AC36" i="2"/>
  <c r="AC37" i="2"/>
  <c r="AC64" i="2"/>
  <c r="AC82" i="2"/>
  <c r="AB64" i="2"/>
  <c r="AB82" i="2"/>
  <c r="O15" i="2"/>
  <c r="P15" i="2"/>
  <c r="P17" i="2"/>
  <c r="P20" i="2"/>
  <c r="Q15" i="2"/>
  <c r="R15" i="2"/>
  <c r="O25" i="2"/>
  <c r="P25" i="2"/>
  <c r="Q25" i="2"/>
  <c r="R25" i="2"/>
  <c r="O28" i="2"/>
  <c r="P28" i="2"/>
  <c r="Q28" i="2"/>
  <c r="R28" i="2"/>
  <c r="O29" i="2"/>
  <c r="P29" i="2"/>
  <c r="P32" i="2"/>
  <c r="Q29" i="2"/>
  <c r="R29" i="2"/>
  <c r="O66" i="2"/>
  <c r="O80" i="2"/>
  <c r="O70" i="2"/>
  <c r="S70" i="2"/>
  <c r="G13" i="2"/>
  <c r="G18" i="2"/>
  <c r="G19" i="2"/>
  <c r="L13" i="2"/>
  <c r="L36" i="2"/>
  <c r="L37" i="2"/>
  <c r="C15" i="2"/>
  <c r="C31" i="2"/>
  <c r="C36" i="2"/>
  <c r="C37" i="2"/>
  <c r="D15" i="2"/>
  <c r="D31" i="2"/>
  <c r="D32" i="2"/>
  <c r="M15" i="2"/>
  <c r="M31" i="2"/>
  <c r="S13" i="2"/>
  <c r="S14" i="2"/>
  <c r="Y14" i="2"/>
  <c r="G16" i="2"/>
  <c r="M16" i="2"/>
  <c r="S16" i="2"/>
  <c r="Y16" i="2"/>
  <c r="AN16" i="2"/>
  <c r="AO16" i="2"/>
  <c r="AP16" i="2"/>
  <c r="AQ16" i="2"/>
  <c r="E17" i="2"/>
  <c r="E20" i="2"/>
  <c r="E21" i="2"/>
  <c r="F17" i="2"/>
  <c r="F20" i="2"/>
  <c r="F21" i="2"/>
  <c r="I17" i="2"/>
  <c r="I20" i="2"/>
  <c r="I21" i="2"/>
  <c r="J17" i="2"/>
  <c r="J20" i="2"/>
  <c r="K17" i="2"/>
  <c r="K20" i="2"/>
  <c r="L17" i="2"/>
  <c r="C18" i="2"/>
  <c r="C19" i="2"/>
  <c r="D18" i="2"/>
  <c r="D19" i="2"/>
  <c r="E18" i="2"/>
  <c r="E19" i="2"/>
  <c r="F18" i="2"/>
  <c r="F19" i="2"/>
  <c r="I18" i="2"/>
  <c r="I19" i="2"/>
  <c r="J18" i="2"/>
  <c r="J19" i="2"/>
  <c r="K18" i="2"/>
  <c r="K19" i="2"/>
  <c r="O18" i="2"/>
  <c r="O19" i="2"/>
  <c r="P18" i="2"/>
  <c r="P19" i="2"/>
  <c r="Q18" i="2"/>
  <c r="Q19" i="2"/>
  <c r="R18" i="2"/>
  <c r="R19" i="2"/>
  <c r="U18" i="2"/>
  <c r="U19" i="2"/>
  <c r="V18" i="2"/>
  <c r="V19" i="2"/>
  <c r="W18" i="2"/>
  <c r="W19" i="2"/>
  <c r="X18" i="2"/>
  <c r="X19" i="2"/>
  <c r="AC18" i="2"/>
  <c r="AC19" i="2"/>
  <c r="AN21" i="2"/>
  <c r="AO21" i="2"/>
  <c r="AO23" i="2"/>
  <c r="AP21" i="2"/>
  <c r="AP23" i="2"/>
  <c r="AQ21" i="2"/>
  <c r="AQ23" i="2"/>
  <c r="AR21" i="2"/>
  <c r="AR23" i="2"/>
  <c r="G23" i="2"/>
  <c r="M23" i="2"/>
  <c r="S23" i="2"/>
  <c r="Y23" i="2"/>
  <c r="G24" i="2"/>
  <c r="G25" i="2"/>
  <c r="M24" i="2"/>
  <c r="S24" i="2"/>
  <c r="S25" i="2"/>
  <c r="Y24" i="2"/>
  <c r="Y25" i="2"/>
  <c r="C25" i="2"/>
  <c r="D25" i="2"/>
  <c r="D28" i="2"/>
  <c r="E25" i="2"/>
  <c r="E28" i="2"/>
  <c r="E32" i="2"/>
  <c r="F25" i="2"/>
  <c r="G27" i="2"/>
  <c r="G26" i="2"/>
  <c r="G29" i="2"/>
  <c r="G30" i="2"/>
  <c r="G34" i="2"/>
  <c r="G63" i="2"/>
  <c r="I25" i="2"/>
  <c r="J25" i="2"/>
  <c r="J28" i="2"/>
  <c r="J32" i="2"/>
  <c r="K25" i="2"/>
  <c r="L25" i="2"/>
  <c r="L28" i="2"/>
  <c r="L32" i="2"/>
  <c r="S27" i="2"/>
  <c r="S26" i="2"/>
  <c r="S30" i="2"/>
  <c r="S31" i="2"/>
  <c r="S34" i="2"/>
  <c r="M26" i="2"/>
  <c r="M27" i="2"/>
  <c r="Y26" i="2"/>
  <c r="M29" i="2"/>
  <c r="I30" i="2"/>
  <c r="M34" i="2"/>
  <c r="M63" i="2"/>
  <c r="M42" i="2"/>
  <c r="M43" i="2"/>
  <c r="M66" i="2"/>
  <c r="M80" i="2"/>
  <c r="M44" i="2"/>
  <c r="M70" i="2"/>
  <c r="M45" i="2"/>
  <c r="M47" i="2"/>
  <c r="Y27" i="2"/>
  <c r="Y30" i="2"/>
  <c r="Y31" i="2"/>
  <c r="Y34" i="2"/>
  <c r="Y33" i="2"/>
  <c r="C28" i="2"/>
  <c r="F28" i="2"/>
  <c r="I28" i="2"/>
  <c r="K28" i="2"/>
  <c r="F32" i="2"/>
  <c r="K32" i="2"/>
  <c r="D36" i="2"/>
  <c r="D37" i="2"/>
  <c r="E36" i="2"/>
  <c r="E37" i="2"/>
  <c r="F36" i="2"/>
  <c r="F37" i="2"/>
  <c r="I36" i="2"/>
  <c r="I37" i="2"/>
  <c r="J36" i="2"/>
  <c r="J37" i="2"/>
  <c r="K36" i="2"/>
  <c r="K37" i="2"/>
  <c r="U36" i="2"/>
  <c r="U37" i="2"/>
  <c r="V36" i="2"/>
  <c r="V37" i="2"/>
  <c r="X36" i="2"/>
  <c r="X37" i="2"/>
  <c r="AA36" i="2"/>
  <c r="AA37" i="2"/>
  <c r="G42" i="2"/>
  <c r="S42" i="2"/>
  <c r="Y42" i="2"/>
  <c r="G43" i="2"/>
  <c r="G66" i="2"/>
  <c r="G80" i="2"/>
  <c r="S43" i="2"/>
  <c r="Y43" i="2"/>
  <c r="G44" i="2"/>
  <c r="G70" i="2"/>
  <c r="S44" i="2"/>
  <c r="Y44" i="2"/>
  <c r="G45" i="2"/>
  <c r="S45" i="2"/>
  <c r="Y45" i="2"/>
  <c r="G47" i="2"/>
  <c r="S47" i="2"/>
  <c r="Y47" i="2"/>
  <c r="D58" i="2"/>
  <c r="E58" i="2"/>
  <c r="O63" i="2"/>
  <c r="O64" i="2"/>
  <c r="C63" i="2"/>
  <c r="D63" i="2"/>
  <c r="F63" i="2"/>
  <c r="I63" i="2"/>
  <c r="J63" i="2"/>
  <c r="K63" i="2"/>
  <c r="L63" i="2"/>
  <c r="P63" i="2"/>
  <c r="C64" i="2"/>
  <c r="D64" i="2"/>
  <c r="E64" i="2"/>
  <c r="F64" i="2"/>
  <c r="J64" i="2"/>
  <c r="K64" i="2"/>
  <c r="L64" i="2"/>
  <c r="P64" i="2"/>
  <c r="S65" i="2"/>
  <c r="Y65" i="2"/>
  <c r="C66" i="2"/>
  <c r="C80" i="2"/>
  <c r="D66" i="2"/>
  <c r="D80" i="2"/>
  <c r="E66" i="2"/>
  <c r="E80" i="2"/>
  <c r="F66" i="2"/>
  <c r="F80" i="2"/>
  <c r="I66" i="2"/>
  <c r="I80" i="2"/>
  <c r="J66" i="2"/>
  <c r="J80" i="2"/>
  <c r="K66" i="2"/>
  <c r="K80" i="2"/>
  <c r="L66" i="2"/>
  <c r="L80" i="2"/>
  <c r="Y66" i="2"/>
  <c r="G67" i="2"/>
  <c r="M67" i="2"/>
  <c r="S67" i="2"/>
  <c r="Y67" i="2"/>
  <c r="G68" i="2"/>
  <c r="S68" i="2"/>
  <c r="Y68" i="2"/>
  <c r="Y69" i="2"/>
  <c r="C70" i="2"/>
  <c r="D70" i="2"/>
  <c r="E70" i="2"/>
  <c r="F70" i="2"/>
  <c r="I70" i="2"/>
  <c r="J70" i="2"/>
  <c r="K70" i="2"/>
  <c r="L70" i="2"/>
  <c r="AK29" i="2"/>
  <c r="AK30" i="2"/>
  <c r="C32" i="2"/>
  <c r="D17" i="2"/>
  <c r="D20" i="2"/>
  <c r="D21" i="2"/>
  <c r="AI13" i="2"/>
  <c r="AK13" i="2"/>
  <c r="AJ25" i="2"/>
  <c r="AK24" i="2"/>
  <c r="AK16" i="2"/>
  <c r="AJ17" i="2"/>
  <c r="AJ20" i="2"/>
  <c r="AK27" i="2"/>
  <c r="R32" i="2"/>
  <c r="R36" i="2"/>
  <c r="R37" i="2"/>
  <c r="AE69" i="2"/>
  <c r="AE87" i="2"/>
  <c r="P36" i="2"/>
  <c r="P37" i="2"/>
  <c r="AE68" i="2"/>
  <c r="AK15" i="2"/>
  <c r="AV32" i="2"/>
  <c r="M13" i="2"/>
  <c r="L20" i="2"/>
  <c r="L18" i="2"/>
  <c r="L19" i="2"/>
  <c r="AV82" i="2"/>
  <c r="G31" i="2"/>
  <c r="G32" i="2"/>
  <c r="AU36" i="2"/>
  <c r="AU37" i="2"/>
  <c r="AU18" i="2"/>
  <c r="AU19" i="2"/>
  <c r="I64" i="2"/>
  <c r="M30" i="2"/>
  <c r="O36" i="2"/>
  <c r="O37" i="2"/>
  <c r="O32" i="2"/>
  <c r="I32" i="2"/>
  <c r="I39" i="2"/>
  <c r="AC88" i="2"/>
  <c r="Q32" i="2"/>
  <c r="Q36" i="2"/>
  <c r="Q37" i="2"/>
  <c r="X17" i="2"/>
  <c r="X20" i="2"/>
  <c r="X21" i="2"/>
  <c r="Y15" i="2"/>
  <c r="Y29" i="2"/>
  <c r="M32" i="2"/>
  <c r="AJ21" i="2"/>
  <c r="C17" i="2"/>
  <c r="C20" i="2"/>
  <c r="G15" i="2"/>
  <c r="R17" i="2"/>
  <c r="R20" i="2"/>
  <c r="S29" i="2"/>
  <c r="Q17" i="2"/>
  <c r="Q20" i="2"/>
  <c r="O17" i="2"/>
  <c r="O20" i="2"/>
  <c r="O21" i="2"/>
  <c r="S15" i="2"/>
  <c r="S32" i="2"/>
  <c r="AV17" i="2"/>
  <c r="AI36" i="2"/>
  <c r="AI37" i="2"/>
  <c r="AI18" i="2"/>
  <c r="AI19" i="2"/>
  <c r="O39" i="2"/>
  <c r="AP13" i="2"/>
  <c r="S66" i="2"/>
  <c r="AB36" i="2"/>
  <c r="AB37" i="2"/>
  <c r="Y63" i="2"/>
  <c r="AK36" i="2"/>
  <c r="AK37" i="2"/>
  <c r="AE18" i="2"/>
  <c r="AE19" i="2"/>
  <c r="AY13" i="2"/>
  <c r="G17" i="2"/>
  <c r="G20" i="2"/>
  <c r="G40" i="2"/>
  <c r="AK17" i="2"/>
  <c r="AK20" i="2"/>
  <c r="AK21" i="2"/>
  <c r="J39" i="2"/>
  <c r="F39" i="2"/>
  <c r="F40" i="2"/>
  <c r="F46" i="2"/>
  <c r="F48" i="2"/>
  <c r="F82" i="2"/>
  <c r="S17" i="2"/>
  <c r="Q39" i="2"/>
  <c r="Q40" i="2"/>
  <c r="Q46" i="2"/>
  <c r="Q48" i="2"/>
  <c r="U39" i="2"/>
  <c r="AE63" i="2"/>
  <c r="AE81" i="2"/>
  <c r="AK25" i="2"/>
  <c r="AK64" i="2"/>
  <c r="AK82" i="2"/>
  <c r="AV27" i="2"/>
  <c r="AV28" i="2"/>
  <c r="C39" i="2"/>
  <c r="Y64" i="2"/>
  <c r="S28" i="2"/>
  <c r="S39" i="2"/>
  <c r="E39" i="2"/>
  <c r="E40" i="2"/>
  <c r="E46" i="2"/>
  <c r="E48" i="2"/>
  <c r="V39" i="2"/>
  <c r="AE25" i="2"/>
  <c r="AU20" i="2"/>
  <c r="AU21" i="2"/>
  <c r="J21" i="2"/>
  <c r="J40" i="2"/>
  <c r="J46" i="2"/>
  <c r="J48" i="2"/>
  <c r="J51" i="2"/>
  <c r="J55" i="2"/>
  <c r="O40" i="2"/>
  <c r="O46" i="2"/>
  <c r="O48" i="2"/>
  <c r="O51" i="2"/>
  <c r="O55" i="2"/>
  <c r="Y17" i="2"/>
  <c r="Y20" i="2"/>
  <c r="Y21" i="2"/>
  <c r="AD36" i="2"/>
  <c r="AD37" i="2"/>
  <c r="AK18" i="2"/>
  <c r="AK19" i="2"/>
  <c r="AV30" i="2"/>
  <c r="AJ39" i="2"/>
  <c r="AO26" i="2"/>
  <c r="AO27" i="2"/>
  <c r="G36" i="2"/>
  <c r="G37" i="2"/>
  <c r="M64" i="2"/>
  <c r="S18" i="2"/>
  <c r="S19" i="2"/>
  <c r="S80" i="2"/>
  <c r="P39" i="2"/>
  <c r="U40" i="2"/>
  <c r="U46" i="2"/>
  <c r="U48" i="2"/>
  <c r="S81" i="2"/>
  <c r="AT39" i="2"/>
  <c r="AT40" i="2"/>
  <c r="AT46" i="2"/>
  <c r="AW47" i="2"/>
  <c r="AW48" i="2"/>
  <c r="M28" i="2"/>
  <c r="L39" i="2"/>
  <c r="L40" i="2"/>
  <c r="L46" i="2"/>
  <c r="L48" i="2"/>
  <c r="AD39" i="2"/>
  <c r="AV20" i="2"/>
  <c r="Y32" i="2"/>
  <c r="AV24" i="2"/>
  <c r="AV25" i="2"/>
  <c r="AV39" i="2"/>
  <c r="AV40" i="2"/>
  <c r="AV46" i="2"/>
  <c r="AT82" i="2"/>
  <c r="R39" i="2"/>
  <c r="R40" i="2"/>
  <c r="R46" i="2"/>
  <c r="R48" i="2"/>
  <c r="S63" i="2"/>
  <c r="K39" i="2"/>
  <c r="K40" i="2"/>
  <c r="K46" i="2"/>
  <c r="K48" i="2"/>
  <c r="G28" i="2"/>
  <c r="G39" i="2"/>
  <c r="Q21" i="2"/>
  <c r="AB21" i="2"/>
  <c r="AB40" i="2"/>
  <c r="AB46" i="2"/>
  <c r="P40" i="2"/>
  <c r="P46" i="2"/>
  <c r="P48" i="2"/>
  <c r="P82" i="2"/>
  <c r="P89" i="2"/>
  <c r="P92" i="2"/>
  <c r="P94" i="2"/>
  <c r="AT48" i="2"/>
  <c r="AV21" i="2"/>
  <c r="C40" i="2"/>
  <c r="C46" i="2"/>
  <c r="R21" i="2"/>
  <c r="AI21" i="2"/>
  <c r="AI40" i="2"/>
  <c r="AI46" i="2"/>
  <c r="AI48" i="2"/>
  <c r="V40" i="2"/>
  <c r="V46" i="2"/>
  <c r="V48" i="2"/>
  <c r="Y36" i="2"/>
  <c r="Y37" i="2"/>
  <c r="AQ26" i="2"/>
  <c r="AQ27" i="2"/>
  <c r="AV18" i="2"/>
  <c r="AV19" i="2"/>
  <c r="AV36" i="2"/>
  <c r="AV37" i="2"/>
  <c r="AH39" i="2"/>
  <c r="AH40" i="2"/>
  <c r="AH46" i="2"/>
  <c r="AA39" i="2"/>
  <c r="AA40" i="2"/>
  <c r="AA46" i="2"/>
  <c r="Y81" i="2"/>
  <c r="AC39" i="2"/>
  <c r="AC40" i="2"/>
  <c r="AC46" i="2"/>
  <c r="AC48" i="2"/>
  <c r="AC62" i="2"/>
  <c r="M25" i="2"/>
  <c r="S64" i="2"/>
  <c r="S20" i="2"/>
  <c r="G64" i="2"/>
  <c r="S36" i="2"/>
  <c r="S37" i="2"/>
  <c r="Y28" i="2"/>
  <c r="D39" i="2"/>
  <c r="D40" i="2"/>
  <c r="D46" i="2"/>
  <c r="M17" i="2"/>
  <c r="Y18" i="2"/>
  <c r="Y19" i="2"/>
  <c r="X39" i="2"/>
  <c r="X40" i="2"/>
  <c r="X46" i="2"/>
  <c r="Y70" i="2"/>
  <c r="Y80" i="2"/>
  <c r="AD20" i="2"/>
  <c r="AE32" i="2"/>
  <c r="AE64" i="2"/>
  <c r="AE82" i="2"/>
  <c r="G21" i="2"/>
  <c r="J54" i="2"/>
  <c r="J62" i="2"/>
  <c r="J82" i="2"/>
  <c r="V99" i="2"/>
  <c r="C48" i="2"/>
  <c r="F51" i="2"/>
  <c r="F55" i="2"/>
  <c r="F54" i="2"/>
  <c r="F62" i="2"/>
  <c r="P62" i="2"/>
  <c r="P71" i="2"/>
  <c r="P74" i="2"/>
  <c r="P76" i="2"/>
  <c r="AC51" i="2"/>
  <c r="AC55" i="2"/>
  <c r="E54" i="2"/>
  <c r="E62" i="2"/>
  <c r="E51" i="2"/>
  <c r="E55" i="2"/>
  <c r="E82" i="2"/>
  <c r="P21" i="2"/>
  <c r="C21" i="2"/>
  <c r="U21" i="2"/>
  <c r="L21" i="2"/>
  <c r="M20" i="2"/>
  <c r="M36" i="2"/>
  <c r="M18" i="2"/>
  <c r="M19" i="2"/>
  <c r="AK39" i="2"/>
  <c r="AE70" i="2"/>
  <c r="AE88" i="2"/>
  <c r="AD88" i="2"/>
  <c r="AK70" i="2"/>
  <c r="AK88" i="2"/>
  <c r="AG88" i="2"/>
  <c r="AJ40" i="2"/>
  <c r="AJ46" i="2"/>
  <c r="AG39" i="2"/>
  <c r="K21" i="2"/>
  <c r="I40" i="2"/>
  <c r="I46" i="2"/>
  <c r="I48" i="2"/>
  <c r="W32" i="2"/>
  <c r="W39" i="2"/>
  <c r="W40" i="2"/>
  <c r="W46" i="2"/>
  <c r="W36" i="2"/>
  <c r="W37" i="2"/>
  <c r="AG81" i="2"/>
  <c r="AK63" i="2"/>
  <c r="AK81" i="2"/>
  <c r="AH87" i="2"/>
  <c r="AK69" i="2"/>
  <c r="AK87" i="2"/>
  <c r="AE20" i="2"/>
  <c r="AE36" i="2"/>
  <c r="AE37" i="2"/>
  <c r="R62" i="2"/>
  <c r="R71" i="2"/>
  <c r="R74" i="2"/>
  <c r="R76" i="2"/>
  <c r="R54" i="2"/>
  <c r="R51" i="2"/>
  <c r="R55" i="2"/>
  <c r="Q51" i="2"/>
  <c r="Q55" i="2"/>
  <c r="Q62" i="2"/>
  <c r="Q71" i="2"/>
  <c r="Q74" i="2"/>
  <c r="Q76" i="2"/>
  <c r="AK40" i="2"/>
  <c r="P54" i="2"/>
  <c r="S40" i="2"/>
  <c r="S46" i="2"/>
  <c r="AC54" i="2"/>
  <c r="O54" i="2"/>
  <c r="Y39" i="2"/>
  <c r="AU40" i="2"/>
  <c r="AU46" i="2"/>
  <c r="AC99" i="2"/>
  <c r="S21" i="2"/>
  <c r="O62" i="2"/>
  <c r="O71" i="2"/>
  <c r="AT99" i="2"/>
  <c r="U99" i="2"/>
  <c r="P51" i="2"/>
  <c r="P55" i="2"/>
  <c r="Q54" i="2"/>
  <c r="S48" i="2"/>
  <c r="S54" i="2"/>
  <c r="O82" i="2"/>
  <c r="M39" i="2"/>
  <c r="Y40" i="2"/>
  <c r="AI99" i="2"/>
  <c r="AV99" i="2"/>
  <c r="AV48" i="2"/>
  <c r="AH99" i="2"/>
  <c r="AH48" i="2"/>
  <c r="AH51" i="2"/>
  <c r="AH55" i="2"/>
  <c r="D48" i="2"/>
  <c r="G46" i="2"/>
  <c r="G48" i="2"/>
  <c r="AD21" i="2"/>
  <c r="AD40" i="2"/>
  <c r="AD46" i="2"/>
  <c r="AA99" i="2"/>
  <c r="AA48" i="2"/>
  <c r="AT62" i="2"/>
  <c r="AT54" i="2"/>
  <c r="AT51" i="2"/>
  <c r="AT55" i="2"/>
  <c r="AB99" i="2"/>
  <c r="AB48" i="2"/>
  <c r="AE39" i="2"/>
  <c r="AE40" i="2"/>
  <c r="AE46" i="2"/>
  <c r="AR26" i="2"/>
  <c r="AR27" i="2"/>
  <c r="X48" i="2"/>
  <c r="X99" i="2"/>
  <c r="W99" i="2"/>
  <c r="W48" i="2"/>
  <c r="Y46" i="2"/>
  <c r="Y99" i="2"/>
  <c r="I51" i="2"/>
  <c r="I55" i="2"/>
  <c r="I62" i="2"/>
  <c r="I82" i="2"/>
  <c r="I54" i="2"/>
  <c r="AG40" i="2"/>
  <c r="AG46" i="2"/>
  <c r="L54" i="2"/>
  <c r="L51" i="2"/>
  <c r="L55" i="2"/>
  <c r="L82" i="2"/>
  <c r="L62" i="2"/>
  <c r="E88" i="2"/>
  <c r="E89" i="2"/>
  <c r="E92" i="2"/>
  <c r="E94" i="2"/>
  <c r="E71" i="2"/>
  <c r="E74" i="2"/>
  <c r="E76" i="2"/>
  <c r="C54" i="2"/>
  <c r="C82" i="2"/>
  <c r="C51" i="2"/>
  <c r="C55" i="2"/>
  <c r="C62" i="2"/>
  <c r="S62" i="2"/>
  <c r="O88" i="2"/>
  <c r="S88" i="2"/>
  <c r="AE21" i="2"/>
  <c r="K54" i="2"/>
  <c r="K51" i="2"/>
  <c r="K55" i="2"/>
  <c r="K62" i="2"/>
  <c r="K82" i="2"/>
  <c r="AJ48" i="2"/>
  <c r="AJ99" i="2"/>
  <c r="M37" i="2"/>
  <c r="M35" i="2"/>
  <c r="U62" i="2"/>
  <c r="U51" i="2"/>
  <c r="U55" i="2"/>
  <c r="U82" i="2"/>
  <c r="Y48" i="2"/>
  <c r="U54" i="2"/>
  <c r="AI54" i="2"/>
  <c r="AI62" i="2"/>
  <c r="AI51" i="2"/>
  <c r="AI55" i="2"/>
  <c r="S82" i="2"/>
  <c r="V82" i="2"/>
  <c r="V54" i="2"/>
  <c r="V51" i="2"/>
  <c r="V55" i="2"/>
  <c r="V62" i="2"/>
  <c r="M40" i="2"/>
  <c r="M46" i="2"/>
  <c r="M48" i="2"/>
  <c r="M21" i="2"/>
  <c r="AC80" i="2"/>
  <c r="AC89" i="2"/>
  <c r="AC92" i="2"/>
  <c r="AC94" i="2"/>
  <c r="AC71" i="2"/>
  <c r="AC74" i="2"/>
  <c r="AC76" i="2"/>
  <c r="AH54" i="2"/>
  <c r="F88" i="2"/>
  <c r="F89" i="2"/>
  <c r="F92" i="2"/>
  <c r="F94" i="2"/>
  <c r="F71" i="2"/>
  <c r="F74" i="2"/>
  <c r="F76" i="2"/>
  <c r="G62" i="2"/>
  <c r="G54" i="2"/>
  <c r="G51" i="2"/>
  <c r="G55" i="2"/>
  <c r="G82" i="2"/>
  <c r="J88" i="2"/>
  <c r="J89" i="2"/>
  <c r="J92" i="2"/>
  <c r="J94" i="2"/>
  <c r="J71" i="2"/>
  <c r="J74" i="2"/>
  <c r="J76" i="2"/>
  <c r="AU48" i="2"/>
  <c r="AU99" i="2"/>
  <c r="S51" i="2"/>
  <c r="S55" i="2"/>
  <c r="AY39" i="2"/>
  <c r="AH62" i="2"/>
  <c r="AH80" i="2"/>
  <c r="AH89" i="2"/>
  <c r="AH92" i="2"/>
  <c r="AH94" i="2"/>
  <c r="AB54" i="2"/>
  <c r="AB51" i="2"/>
  <c r="AB55" i="2"/>
  <c r="AB62" i="2"/>
  <c r="AT71" i="2"/>
  <c r="AT74" i="2"/>
  <c r="AT76" i="2"/>
  <c r="AT80" i="2"/>
  <c r="AT89" i="2"/>
  <c r="AT92" i="2"/>
  <c r="AT94" i="2"/>
  <c r="X62" i="2"/>
  <c r="X82" i="2"/>
  <c r="X54" i="2"/>
  <c r="X51" i="2"/>
  <c r="X55" i="2"/>
  <c r="AV51" i="2"/>
  <c r="AV55" i="2"/>
  <c r="AV62" i="2"/>
  <c r="AV54" i="2"/>
  <c r="AA54" i="2"/>
  <c r="AA62" i="2"/>
  <c r="AA51" i="2"/>
  <c r="AA55" i="2"/>
  <c r="O89" i="2"/>
  <c r="O92" i="2"/>
  <c r="O94" i="2"/>
  <c r="AD99" i="2"/>
  <c r="AD48" i="2"/>
  <c r="D62" i="2"/>
  <c r="D54" i="2"/>
  <c r="D82" i="2"/>
  <c r="D51" i="2"/>
  <c r="D55" i="2"/>
  <c r="G88" i="2"/>
  <c r="G89" i="2"/>
  <c r="G92" i="2"/>
  <c r="G94" i="2"/>
  <c r="G71" i="2"/>
  <c r="G74" i="2"/>
  <c r="G76" i="2"/>
  <c r="U71" i="2"/>
  <c r="U88" i="2"/>
  <c r="U89" i="2"/>
  <c r="AJ62" i="2"/>
  <c r="AJ54" i="2"/>
  <c r="AJ51" i="2"/>
  <c r="AJ55" i="2"/>
  <c r="O74" i="2"/>
  <c r="O76" i="2"/>
  <c r="S71" i="2"/>
  <c r="S74" i="2"/>
  <c r="S76" i="2"/>
  <c r="C88" i="2"/>
  <c r="C89" i="2"/>
  <c r="C92" i="2"/>
  <c r="C94" i="2"/>
  <c r="C71" i="2"/>
  <c r="C74" i="2"/>
  <c r="C76" i="2"/>
  <c r="M82" i="2"/>
  <c r="M51" i="2"/>
  <c r="M55" i="2"/>
  <c r="M62" i="2"/>
  <c r="M54" i="2"/>
  <c r="Y54" i="2"/>
  <c r="Y82" i="2"/>
  <c r="Y51" i="2"/>
  <c r="Y55" i="2"/>
  <c r="V88" i="2"/>
  <c r="V89" i="2"/>
  <c r="V92" i="2"/>
  <c r="V94" i="2"/>
  <c r="V71" i="2"/>
  <c r="V74" i="2"/>
  <c r="V76" i="2"/>
  <c r="S89" i="2"/>
  <c r="S92" i="2"/>
  <c r="S94" i="2"/>
  <c r="AI80" i="2"/>
  <c r="AI89" i="2"/>
  <c r="AI92" i="2"/>
  <c r="AI94" i="2"/>
  <c r="AI71" i="2"/>
  <c r="AI74" i="2"/>
  <c r="AI76" i="2"/>
  <c r="K88" i="2"/>
  <c r="K89" i="2"/>
  <c r="K92" i="2"/>
  <c r="K94" i="2"/>
  <c r="K71" i="2"/>
  <c r="K74" i="2"/>
  <c r="K76" i="2"/>
  <c r="AE48" i="2"/>
  <c r="AE99" i="2"/>
  <c r="W54" i="2"/>
  <c r="W82" i="2"/>
  <c r="W62" i="2"/>
  <c r="W51" i="2"/>
  <c r="W55" i="2"/>
  <c r="L88" i="2"/>
  <c r="L89" i="2"/>
  <c r="L92" i="2"/>
  <c r="L94" i="2"/>
  <c r="L71" i="2"/>
  <c r="L74" i="2"/>
  <c r="L76" i="2"/>
  <c r="AG99" i="2"/>
  <c r="AG48" i="2"/>
  <c r="AK46" i="2"/>
  <c r="AK99" i="2"/>
  <c r="I88" i="2"/>
  <c r="I89" i="2"/>
  <c r="I92" i="2"/>
  <c r="I94" i="2"/>
  <c r="I71" i="2"/>
  <c r="I74" i="2"/>
  <c r="I76" i="2"/>
  <c r="AU54" i="2"/>
  <c r="AU51" i="2"/>
  <c r="AU55" i="2"/>
  <c r="AU62" i="2"/>
  <c r="AH71" i="2"/>
  <c r="AH74" i="2"/>
  <c r="AH76" i="2"/>
  <c r="AD54" i="2"/>
  <c r="AD62" i="2"/>
  <c r="AD51" i="2"/>
  <c r="AD55" i="2"/>
  <c r="AA80" i="2"/>
  <c r="AA89" i="2"/>
  <c r="AA92" i="2"/>
  <c r="AA94" i="2"/>
  <c r="AA71" i="2"/>
  <c r="AA74" i="2"/>
  <c r="AA76" i="2"/>
  <c r="X71" i="2"/>
  <c r="X74" i="2"/>
  <c r="X76" i="2"/>
  <c r="X78" i="2"/>
  <c r="X88" i="2"/>
  <c r="X89" i="2"/>
  <c r="X92" i="2"/>
  <c r="X94" i="2"/>
  <c r="D88" i="2"/>
  <c r="D89" i="2"/>
  <c r="D92" i="2"/>
  <c r="D94" i="2"/>
  <c r="D71" i="2"/>
  <c r="D74" i="2"/>
  <c r="D76" i="2"/>
  <c r="AV71" i="2"/>
  <c r="AV74" i="2"/>
  <c r="AV76" i="2"/>
  <c r="AV80" i="2"/>
  <c r="AV89" i="2"/>
  <c r="AV92" i="2"/>
  <c r="AV94" i="2"/>
  <c r="AB71" i="2"/>
  <c r="AB74" i="2"/>
  <c r="AB76" i="2"/>
  <c r="AB80" i="2"/>
  <c r="AB89" i="2"/>
  <c r="AB92" i="2"/>
  <c r="AB94" i="2"/>
  <c r="W88" i="2"/>
  <c r="W71" i="2"/>
  <c r="W74" i="2"/>
  <c r="W76" i="2"/>
  <c r="U92" i="2"/>
  <c r="U94" i="2"/>
  <c r="M88" i="2"/>
  <c r="M89" i="2"/>
  <c r="M92" i="2"/>
  <c r="M94" i="2"/>
  <c r="M71" i="2"/>
  <c r="M74" i="2"/>
  <c r="M76" i="2"/>
  <c r="AJ80" i="2"/>
  <c r="AJ89" i="2"/>
  <c r="AJ92" i="2"/>
  <c r="AJ94" i="2"/>
  <c r="AJ71" i="2"/>
  <c r="AJ74" i="2"/>
  <c r="AJ76" i="2"/>
  <c r="AE54" i="2"/>
  <c r="AE62" i="2"/>
  <c r="AE51" i="2"/>
  <c r="AE55" i="2"/>
  <c r="V78" i="2"/>
  <c r="AB78" i="2"/>
  <c r="AG54" i="2"/>
  <c r="AG62" i="2"/>
  <c r="AK48" i="2"/>
  <c r="AK54" i="2"/>
  <c r="AG51" i="2"/>
  <c r="Y62" i="2"/>
  <c r="U74" i="2"/>
  <c r="U76" i="2"/>
  <c r="AU80" i="2"/>
  <c r="AU89" i="2"/>
  <c r="AU92" i="2"/>
  <c r="AU94" i="2"/>
  <c r="AU71" i="2"/>
  <c r="AU74" i="2"/>
  <c r="AU76" i="2"/>
  <c r="Y88" i="2"/>
  <c r="Y71" i="2"/>
  <c r="Y74" i="2"/>
  <c r="Y76" i="2"/>
  <c r="AD71" i="2"/>
  <c r="AD74" i="2"/>
  <c r="AD76" i="2"/>
  <c r="AD78" i="2"/>
  <c r="AD80" i="2"/>
  <c r="AD89" i="2"/>
  <c r="AD92" i="2"/>
  <c r="AD94" i="2"/>
  <c r="AK62" i="2"/>
  <c r="AK80" i="2"/>
  <c r="AG80" i="2"/>
  <c r="AG89" i="2"/>
  <c r="AG71" i="2"/>
  <c r="W89" i="2"/>
  <c r="AG55" i="2"/>
  <c r="AK51" i="2"/>
  <c r="AK55" i="2"/>
  <c r="AE80" i="2"/>
  <c r="AE89" i="2"/>
  <c r="AE92" i="2"/>
  <c r="AE94" i="2"/>
  <c r="AE71" i="2"/>
  <c r="AE74" i="2"/>
  <c r="AE76" i="2"/>
  <c r="AE78" i="2"/>
  <c r="U78" i="2"/>
  <c r="AA78" i="2"/>
  <c r="W78" i="2"/>
  <c r="AC78" i="2"/>
  <c r="W92" i="2"/>
  <c r="W94" i="2"/>
  <c r="Y89" i="2"/>
  <c r="Y92" i="2"/>
  <c r="Y94" i="2"/>
  <c r="AK71" i="2"/>
  <c r="AK74" i="2"/>
  <c r="AK76" i="2"/>
  <c r="AG74" i="2"/>
  <c r="AG76" i="2"/>
  <c r="AG78" i="2"/>
  <c r="AG92" i="2"/>
  <c r="AG94" i="2"/>
  <c r="AK89" i="2"/>
  <c r="AK92" i="2"/>
  <c r="AK94" i="2"/>
</calcChain>
</file>

<file path=xl/comments1.xml><?xml version="1.0" encoding="utf-8"?>
<comments xmlns="http://schemas.openxmlformats.org/spreadsheetml/2006/main">
  <authors>
    <author>ssmith</author>
    <author>nfaris</author>
  </authors>
  <commentList>
    <comment ref="B14" authorId="0">
      <text>
        <r>
          <rPr>
            <b/>
            <sz val="8"/>
            <color indexed="81"/>
            <rFont val="Tahoma"/>
            <family val="2"/>
          </rPr>
          <t>ssmith:</t>
        </r>
        <r>
          <rPr>
            <sz val="8"/>
            <color indexed="81"/>
            <rFont val="Tahoma"/>
            <family val="2"/>
          </rPr>
          <t xml:space="preserve">
sum of cost of service (before NW related dep) and cost of service (headcount)</t>
        </r>
      </text>
    </comment>
    <comment ref="A80" authorId="1">
      <text>
        <r>
          <rPr>
            <b/>
            <sz val="8"/>
            <color indexed="81"/>
            <rFont val="Tahoma"/>
            <family val="2"/>
          </rPr>
          <t>nfaris:</t>
        </r>
        <r>
          <rPr>
            <sz val="8"/>
            <color indexed="81"/>
            <rFont val="Tahoma"/>
            <family val="2"/>
          </rPr>
          <t xml:space="preserve">
Public metrics has to be changed to this section which removes the NOL tax credit</t>
        </r>
      </text>
    </comment>
  </commentList>
</comments>
</file>

<file path=xl/sharedStrings.xml><?xml version="1.0" encoding="utf-8"?>
<sst xmlns="http://schemas.openxmlformats.org/spreadsheetml/2006/main" count="145" uniqueCount="85">
  <si>
    <t>GAAP COGS</t>
  </si>
  <si>
    <t>GAAP R&amp;D</t>
  </si>
  <si>
    <t>GAAP S&amp;M</t>
  </si>
  <si>
    <t xml:space="preserve"> </t>
  </si>
  <si>
    <t>GAAP G&amp;A</t>
  </si>
  <si>
    <t>GAAP Op. Income</t>
  </si>
  <si>
    <t>Net income</t>
  </si>
  <si>
    <t>Net income per share:</t>
  </si>
  <si>
    <t xml:space="preserve">   </t>
  </si>
  <si>
    <t>Dep. &amp; Amort - G&amp;A</t>
  </si>
  <si>
    <t>Adj. EBITDA</t>
  </si>
  <si>
    <t>Basic</t>
  </si>
  <si>
    <t>Diluted</t>
  </si>
  <si>
    <t>Shares used in per share calculations:</t>
  </si>
  <si>
    <t>Normalized net income</t>
  </si>
  <si>
    <t>Dep. &amp; amort. - network</t>
  </si>
  <si>
    <t>GAAP gross profit</t>
  </si>
  <si>
    <t>GAAP gross margin</t>
  </si>
  <si>
    <t>Adj. EBITDA margin</t>
  </si>
  <si>
    <t>GAAP Net income</t>
  </si>
  <si>
    <t>Loss on early extinguishment of debt</t>
  </si>
  <si>
    <t>Release of deferred tax valuation allowance</t>
  </si>
  <si>
    <t>Q1</t>
  </si>
  <si>
    <t>Q2</t>
  </si>
  <si>
    <t>Q3</t>
  </si>
  <si>
    <t>Q4</t>
  </si>
  <si>
    <t>Akamai Technologies, Inc.</t>
  </si>
  <si>
    <t>Normalized net income per diluted share</t>
  </si>
  <si>
    <t>Pro forma COGS</t>
  </si>
  <si>
    <t>Pro forma gross profit</t>
  </si>
  <si>
    <t>Pro forma gross margin</t>
  </si>
  <si>
    <t>Pro forma R&amp;D</t>
  </si>
  <si>
    <t>Pro forma S&amp;M</t>
  </si>
  <si>
    <t>Pro forma G&amp;A</t>
  </si>
  <si>
    <t>Loss of early extinguishment of debt</t>
  </si>
  <si>
    <t>FY</t>
  </si>
  <si>
    <t>In thousands, except per share data</t>
  </si>
  <si>
    <t>Diluted shares used in normalized net income calculations</t>
  </si>
  <si>
    <t>Interest add-back for normalized diluted share calculation</t>
  </si>
  <si>
    <t>Normalized net income for diluted earnings per share</t>
  </si>
  <si>
    <t>Interest add-back for GAAP diluted share calculation</t>
  </si>
  <si>
    <t>Net income for diluted earnings per share</t>
  </si>
  <si>
    <t>Total Revenue</t>
  </si>
  <si>
    <t>Utilization of tax NOL carryforward</t>
  </si>
  <si>
    <t>GAAP OpEx (excluding COGS)</t>
  </si>
  <si>
    <t>Stock comp. - network</t>
  </si>
  <si>
    <t>Stock comp. - R&amp;D</t>
  </si>
  <si>
    <t>Stock comp. - S&amp;M</t>
  </si>
  <si>
    <t>Stock comp. - G&amp;A</t>
  </si>
  <si>
    <t>Public Sector</t>
  </si>
  <si>
    <t>Forecast</t>
  </si>
  <si>
    <t>add depr of equity comp</t>
  </si>
  <si>
    <t>cogs w deprec</t>
  </si>
  <si>
    <t>HC Cogs</t>
  </si>
  <si>
    <t>Interest income, net</t>
  </si>
  <si>
    <t>Other income (expense), net</t>
  </si>
  <si>
    <t>Income before provision for income taxes</t>
  </si>
  <si>
    <t>Provision for income taxes</t>
  </si>
  <si>
    <t>(Gain) loss on investments, net</t>
  </si>
  <si>
    <t>Media &amp; Entertainment</t>
  </si>
  <si>
    <t>Commerce</t>
  </si>
  <si>
    <t>High Tech</t>
  </si>
  <si>
    <t>Don't include</t>
  </si>
  <si>
    <t>Restructuring charge (benefit)</t>
  </si>
  <si>
    <t>(Loss) gain on investments, net</t>
  </si>
  <si>
    <t>Stock-based compensation</t>
  </si>
  <si>
    <t>Amortization of capitalized stock-based compensation</t>
  </si>
  <si>
    <t>Amortization of other intangible assets</t>
  </si>
  <si>
    <t>Revenue by Vertical</t>
  </si>
  <si>
    <t>Supplemental Metrics (unaudited)</t>
  </si>
  <si>
    <t>Q109 YoY</t>
  </si>
  <si>
    <t>Q109 QoQ</t>
  </si>
  <si>
    <t>7/28O/L</t>
  </si>
  <si>
    <t>Tom</t>
  </si>
  <si>
    <t>2010</t>
  </si>
  <si>
    <t>* Non-cash tax expense for GAAP calculation</t>
  </si>
  <si>
    <t>Fully Taxed normalized net income for diluted earnings per share</t>
  </si>
  <si>
    <t>Fully taxed normalized net income per diluted share</t>
  </si>
  <si>
    <t>Fully taxed normalized net income</t>
  </si>
  <si>
    <t>Jun 30, 2010</t>
  </si>
  <si>
    <t>Revise</t>
  </si>
  <si>
    <t>Revenue by vertical</t>
  </si>
  <si>
    <t>Enterprise</t>
  </si>
  <si>
    <t>In thousands</t>
  </si>
  <si>
    <t>September 30,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</si>
</sst>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#,##0.00_%_);\(#,##0.00\)_%;#,##0.00_%_);@_%_)"/>
    <numFmt numFmtId="170" formatCode="&quot;$&quot;#,##0_%_);\(&quot;$&quot;#,##0\)_%;&quot;$&quot;#,##0_%_);@_%_)"/>
    <numFmt numFmtId="171" formatCode="#,##0_%_);\(#,##0\)_%;#,##0_%_);@_%_)"/>
    <numFmt numFmtId="172" formatCode="&quot;$&quot;#,##0.00_%_);\(&quot;$&quot;#,##0.00\)_%;&quot;$&quot;#,##0.00_%_);@_%_)"/>
    <numFmt numFmtId="173" formatCode="0.0\%_);\(0.0\%\);0.0\%_);@_%_)"/>
    <numFmt numFmtId="174" formatCode="\£#,##0_);\(\£#,##0\)"/>
    <numFmt numFmtId="175" formatCode="\¥#,##0_);\(\¥#,##0\)"/>
    <numFmt numFmtId="176" formatCode="General_)"/>
    <numFmt numFmtId="177" formatCode="m/d/yy_%_)"/>
    <numFmt numFmtId="178" formatCode="0_%_);\(0\)_%;0_%_);@_%_)"/>
    <numFmt numFmtId="179" formatCode="#,##0.0\%_);\(#,##0.0\%\);#,##0.0\%_);@_%_)"/>
    <numFmt numFmtId="180" formatCode="#,##0.0\x_)_);\(#,##0.0\x\)_);#,##0.0\x_)_);@_%_)"/>
    <numFmt numFmtId="181" formatCode="_(&quot;$&quot;#,##0_)&quot;millions&quot;;\(&quot;$&quot;#,##0\)&quot; millions&quot;"/>
    <numFmt numFmtId="182" formatCode="&quot;$&quot;#,##0.00_)\ \ \ ;\(&quot;$&quot;#,##0.00\)\ \ \ "/>
    <numFmt numFmtId="183" formatCode="&quot;$&quot;#,##0.00&quot;*&quot;\ \ ;\(&quot;$&quot;#,##0.00\)&quot;*&quot;\ \ "/>
    <numFmt numFmtId="184" formatCode="&quot;$&quot;#,##0.00\A_)\ ;\(&quot;$&quot;#,##0.00\A\)\ \ "/>
    <numFmt numFmtId="185" formatCode="@\ \ \ \ \ "/>
    <numFmt numFmtId="186" formatCode="&quot;$&quot;#,##0.00_)\ \ \ \ \ ;\(&quot;$&quot;#,##0.00\)\ \ \ \ \ "/>
    <numFmt numFmtId="187" formatCode="0.0\ "/>
    <numFmt numFmtId="188" formatCode="&quot;$&quot;#\-?/?"/>
    <numFmt numFmtId="189" formatCode="0.00\ \ \ \ "/>
    <numFmt numFmtId="190" formatCode="@\ "/>
    <numFmt numFmtId="191" formatCode="&quot;$&quot;@"/>
    <numFmt numFmtId="192" formatCode="0.0%\ \ \ \ \ "/>
    <numFmt numFmtId="193" formatCode="&quot;$&quot;#,##0.00\A\ \ \ \ ;\(&quot;$&quot;#,##0.00\A\)\ \ \ \ "/>
    <numFmt numFmtId="194" formatCode="&quot;$&quot;#,##0\ &quot;MM&quot;;\(&quot;$&quot;#,##0.00\ &quot;MM&quot;\)"/>
    <numFmt numFmtId="195" formatCode="&quot;$&quot;#,##0.00&quot;E&quot;\ \ \ \ ;\(&quot;$&quot;#,##0.00&quot;E&quot;\)\ \ \ \ "/>
    <numFmt numFmtId="196" formatCode="#,##0.00&quot;E&quot;\ \ \ \ ;\(#,##0.00&quot;E&quot;\)\ \ \ \ "/>
    <numFmt numFmtId="197" formatCode="#,##0.00\A\ \ \ \ ;\(#,##0.00\A\)\ \ \ \ "/>
    <numFmt numFmtId="198" formatCode="0%\ \ \ \ \ \ \ "/>
    <numFmt numFmtId="199" formatCode="_(&quot;$&quot;* #,##0_)\ &quot;millions&quot;;_(&quot;$&quot;* \(#,##0\)&quot; millions&quot;"/>
    <numFmt numFmtId="200" formatCode="#,##0\ ;\(#,##0.0\)"/>
    <numFmt numFmtId="201" formatCode="0,000"/>
    <numFmt numFmtId="202" formatCode="@&quot; MM&quot;"/>
    <numFmt numFmtId="203" formatCode="_-* #,##0_-;\-* #,##0_-;_-* &quot;-&quot;_-;_-@_-"/>
    <numFmt numFmtId="204" formatCode="&quot;\&quot;\$#,##0_);[Red]&quot;\&quot;\(&quot;\&quot;\$#,##0&quot;\&quot;\)"/>
    <numFmt numFmtId="205" formatCode="0%;\(0%\)"/>
    <numFmt numFmtId="206" formatCode="_(* #,##0,_);_(* \(#,##0,\);_(* &quot;-&quot;_);_(@_)"/>
    <numFmt numFmtId="207" formatCode="_(* #,##0_);[Red]_(* \(#,##0\);_(* &quot;&quot;\ \-\ &quot;&quot;_);_(@_)"/>
    <numFmt numFmtId="208" formatCode="_(* #,##0_);[Red]_(* \(#,##0\);_(* &quot;&quot;&quot;&quot;\ \-\ &quot;&quot;&quot;&quot;_);_(@_)"/>
    <numFmt numFmtId="209" formatCode="_(* #,##0,_);[Red]_(* \(#,##0,\);_(* &quot;&quot;&quot;&quot;\ \-\ &quot;&quot;&quot;&quot;_);_(@_)"/>
    <numFmt numFmtId="210" formatCode="_(* #,##0,,_);_(* \(#,##0,,\);_(* &quot;-&quot;_)"/>
    <numFmt numFmtId="211" formatCode="_(* #,##0_);[Red]_(* \(#,##0\);_(* &quot;&quot;&quot;&quot;&quot;&quot;&quot;&quot;\ \-\ &quot;&quot;&quot;&quot;&quot;&quot;&quot;&quot;_);_(@_)"/>
    <numFmt numFmtId="212" formatCode="_(* #,##0,_);[Red]_(* \(#,##0,\);_(* &quot;&quot;&quot;&quot;&quot;&quot;&quot;&quot;\ \-\ &quot;&quot;&quot;&quot;&quot;&quot;&quot;&quot;_);_(@_)"/>
    <numFmt numFmtId="213" formatCode="0%;\(0%\);;"/>
    <numFmt numFmtId="214" formatCode="_(* #,##0.0000_);_(* \(#,##0.0000\);_(* &quot;-&quot;??_);_(@_)"/>
    <numFmt numFmtId="215" formatCode="#."/>
    <numFmt numFmtId="216" formatCode="_-* #,##0\ _F_-;\-* #,##0\ _F_-;_-* &quot;-&quot;\ _F_-;_-@_-"/>
    <numFmt numFmtId="217" formatCode="#,##0.0,,_);[Red]\(#,##0.0,,\)"/>
    <numFmt numFmtId="218" formatCode="#,##0_);[Red]\(#,##0\);@_)"/>
    <numFmt numFmtId="219" formatCode="_([$€-2]* #,##0.00_);_([$€-2]* \(#,##0.00\);_([$€-2]* &quot;-&quot;??_)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10"/>
      <name val="GillSans"/>
    </font>
    <font>
      <sz val="10"/>
      <name val="Geneva"/>
    </font>
    <font>
      <sz val="10"/>
      <color indexed="14"/>
      <name val="Baskerville MT"/>
    </font>
    <font>
      <u/>
      <sz val="8.4"/>
      <color indexed="12"/>
      <name val="Arial"/>
      <family val="2"/>
    </font>
    <font>
      <sz val="12"/>
      <name val="MS ??"/>
      <family val="1"/>
      <charset val="128"/>
    </font>
    <font>
      <sz val="12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b/>
      <sz val="8"/>
      <name val="GillSans"/>
    </font>
    <font>
      <sz val="11"/>
      <name val="Times New Roman"/>
      <family val="1"/>
    </font>
    <font>
      <sz val="10"/>
      <name val="Helv"/>
    </font>
    <font>
      <sz val="8"/>
      <name val="Palatino"/>
      <family val="1"/>
    </font>
    <font>
      <sz val="9"/>
      <color indexed="8"/>
      <name val="Helvetica 65"/>
    </font>
    <font>
      <sz val="8"/>
      <name val="Times New Roman"/>
      <family val="1"/>
    </font>
    <font>
      <sz val="10"/>
      <color indexed="8"/>
      <name val="Arial"/>
      <family val="2"/>
    </font>
    <font>
      <u val="doubleAccounting"/>
      <sz val="1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Helvetica-Black"/>
    </font>
    <font>
      <i/>
      <sz val="14"/>
      <name val="Palatino"/>
      <family val="1"/>
    </font>
    <font>
      <sz val="10"/>
      <name val="GillSans Light"/>
    </font>
    <font>
      <b/>
      <sz val="11"/>
      <name val="Helv"/>
    </font>
    <font>
      <sz val="7"/>
      <name val="Small Fonts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Palatino"/>
    </font>
    <font>
      <u/>
      <sz val="10"/>
      <name val="GillSans"/>
      <family val="2"/>
    </font>
    <font>
      <sz val="10"/>
      <name val="Times New Roman"/>
      <family val="1"/>
    </font>
    <font>
      <sz val="8"/>
      <name val="Helvetica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Helvetica-Narrow"/>
      <family val="2"/>
    </font>
    <font>
      <b/>
      <sz val="7"/>
      <name val="Helvetica-Narrow"/>
      <family val="2"/>
    </font>
    <font>
      <b/>
      <sz val="12"/>
      <name val="GillSans"/>
      <family val="2"/>
    </font>
    <font>
      <sz val="12"/>
      <name val="Times New Roman"/>
      <family val="1"/>
    </font>
    <font>
      <u/>
      <sz val="11"/>
      <name val="GillSans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?? ?????"/>
      <charset val="128"/>
    </font>
    <font>
      <sz val="1"/>
      <color indexed="16"/>
      <name val="Courier"/>
      <family val="3"/>
    </font>
    <font>
      <b/>
      <sz val="12"/>
      <name val="Helv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Palatino"/>
      <family val="1"/>
    </font>
    <font>
      <sz val="8"/>
      <name val="Helvetica"/>
      <family val="2"/>
    </font>
    <font>
      <sz val="8"/>
      <color indexed="12"/>
      <name val="Arial"/>
      <family val="2"/>
    </font>
    <font>
      <sz val="11"/>
      <name val="ＭＳ Ｐゴシック"/>
      <charset val="128"/>
    </font>
    <font>
      <sz val="9"/>
      <name val="Comic Sans MS"/>
      <family val="4"/>
    </font>
    <font>
      <b/>
      <sz val="13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b/>
      <sz val="1"/>
      <color indexed="16"/>
      <name val="Courier"/>
      <family val="3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mediumGray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13"/>
      </patternFill>
    </fill>
    <fill>
      <patternFill patternType="solid">
        <fgColor indexed="41"/>
        <bgColor indexed="64"/>
      </patternFill>
    </fill>
    <fill>
      <patternFill patternType="darkTrellis">
        <fgColor indexed="55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double">
        <color indexed="64"/>
      </top>
      <bottom/>
      <diagonal/>
    </border>
  </borders>
  <cellStyleXfs count="493">
    <xf numFmtId="0" fontId="0" fillId="0" borderId="0"/>
    <xf numFmtId="0" fontId="11" fillId="0" borderId="0"/>
    <xf numFmtId="8" fontId="12" fillId="0" borderId="0" applyFont="0" applyFill="0" applyBorder="0" applyAlignment="0" applyProtection="0"/>
    <xf numFmtId="0" fontId="11" fillId="0" borderId="0"/>
    <xf numFmtId="0" fontId="11" fillId="0" borderId="0"/>
    <xf numFmtId="5" fontId="12" fillId="0" borderId="0" applyFont="0" applyFill="0" applyBorder="0" applyAlignment="0" applyProtection="0"/>
    <xf numFmtId="181" fontId="11" fillId="0" borderId="0">
      <alignment horizontal="right"/>
    </xf>
    <xf numFmtId="182" fontId="11" fillId="2" borderId="0"/>
    <xf numFmtId="183" fontId="11" fillId="2" borderId="0"/>
    <xf numFmtId="184" fontId="11" fillId="2" borderId="0"/>
    <xf numFmtId="0" fontId="11" fillId="2" borderId="0">
      <alignment horizontal="right"/>
    </xf>
    <xf numFmtId="7" fontId="13" fillId="0" borderId="0">
      <alignment horizontal="right"/>
    </xf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" applyNumberFormat="0" applyFont="0" applyFill="0" applyAlignment="0" applyProtection="0"/>
    <xf numFmtId="0" fontId="18" fillId="0" borderId="2" applyNumberFormat="0" applyFont="0" applyFill="0" applyProtection="0">
      <alignment horizontal="centerContinuous"/>
    </xf>
    <xf numFmtId="0" fontId="12" fillId="0" borderId="3" applyNumberFormat="0" applyFont="0" applyFill="0" applyAlignment="0" applyProtection="0"/>
    <xf numFmtId="0" fontId="12" fillId="0" borderId="4" applyNumberFormat="0" applyFont="0" applyFill="0" applyAlignment="0" applyProtection="0"/>
    <xf numFmtId="0" fontId="12" fillId="0" borderId="5" applyNumberFormat="0" applyFont="0" applyFill="0" applyAlignment="0" applyProtection="0"/>
    <xf numFmtId="0" fontId="12" fillId="0" borderId="6" applyNumberFormat="0" applyFont="0" applyFill="0" applyAlignment="0" applyProtection="0"/>
    <xf numFmtId="174" fontId="19" fillId="0" borderId="0" applyFont="0" applyFill="0" applyBorder="0" applyAlignment="0" applyProtection="0"/>
    <xf numFmtId="206" fontId="3" fillId="0" borderId="0" applyFill="0" applyBorder="0" applyAlignment="0"/>
    <xf numFmtId="207" fontId="17" fillId="0" borderId="0" applyFill="0" applyBorder="0" applyAlignment="0"/>
    <xf numFmtId="208" fontId="17" fillId="0" borderId="0" applyFill="0" applyBorder="0" applyAlignment="0"/>
    <xf numFmtId="209" fontId="17" fillId="0" borderId="0" applyFill="0" applyBorder="0" applyAlignment="0"/>
    <xf numFmtId="210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0" fontId="20" fillId="0" borderId="3" applyNumberFormat="0" applyFill="0" applyProtection="0">
      <alignment horizontal="left" vertical="center"/>
    </xf>
    <xf numFmtId="43" fontId="3" fillId="0" borderId="0" applyFont="0" applyFill="0" applyBorder="0" applyAlignment="0" applyProtection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0" fontId="22" fillId="0" borderId="3"/>
    <xf numFmtId="206" fontId="3" fillId="0" borderId="0" applyFont="0" applyFill="0" applyBorder="0" applyAlignment="0" applyProtection="0"/>
    <xf numFmtId="171" fontId="23" fillId="0" borderId="0" applyFont="0" applyFill="0" applyBorder="0" applyAlignment="0" applyProtection="0">
      <alignment horizontal="right"/>
    </xf>
    <xf numFmtId="169" fontId="23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207" fontId="17" fillId="0" borderId="0" applyFont="0" applyFill="0" applyBorder="0" applyAlignment="0" applyProtection="0"/>
    <xf numFmtId="4" fontId="24" fillId="0" borderId="0"/>
    <xf numFmtId="170" fontId="23" fillId="0" borderId="0" applyFont="0" applyFill="0" applyBorder="0" applyAlignment="0" applyProtection="0">
      <alignment horizontal="right"/>
    </xf>
    <xf numFmtId="172" fontId="23" fillId="0" borderId="0" applyFont="0" applyFill="0" applyBorder="0" applyAlignment="0" applyProtection="0">
      <alignment horizontal="right"/>
    </xf>
    <xf numFmtId="185" fontId="11" fillId="2" borderId="5">
      <alignment horizontal="right"/>
    </xf>
    <xf numFmtId="185" fontId="11" fillId="2" borderId="5">
      <alignment horizontal="right"/>
    </xf>
    <xf numFmtId="177" fontId="25" fillId="0" borderId="0" applyFont="0" applyFill="0" applyBorder="0" applyProtection="0">
      <alignment horizontal="right"/>
    </xf>
    <xf numFmtId="177" fontId="23" fillId="0" borderId="0" applyFont="0" applyFill="0" applyBorder="0" applyAlignment="0" applyProtection="0"/>
    <xf numFmtId="14" fontId="26" fillId="0" borderId="0" applyFill="0" applyBorder="0" applyAlignment="0"/>
    <xf numFmtId="178" fontId="23" fillId="0" borderId="7" applyNumberFormat="0" applyFont="0" applyFill="0" applyAlignment="0" applyProtection="0"/>
    <xf numFmtId="42" fontId="27" fillId="0" borderId="0" applyFill="0" applyBorder="0" applyAlignment="0" applyProtection="0"/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39" fontId="11" fillId="3" borderId="0"/>
    <xf numFmtId="7" fontId="11" fillId="3" borderId="0" applyBorder="0"/>
    <xf numFmtId="193" fontId="11" fillId="0" borderId="0"/>
    <xf numFmtId="195" fontId="11" fillId="0" borderId="0"/>
    <xf numFmtId="39" fontId="11" fillId="3" borderId="0"/>
    <xf numFmtId="197" fontId="11" fillId="0" borderId="0"/>
    <xf numFmtId="196" fontId="11" fillId="0" borderId="0"/>
    <xf numFmtId="0" fontId="28" fillId="0" borderId="0" applyFill="0" applyBorder="0" applyProtection="0">
      <alignment horizontal="left"/>
    </xf>
    <xf numFmtId="186" fontId="11" fillId="0" borderId="8"/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38" fontId="29" fillId="2" borderId="0" applyNumberFormat="0" applyBorder="0" applyAlignment="0" applyProtection="0"/>
    <xf numFmtId="173" fontId="23" fillId="0" borderId="0" applyFont="0" applyFill="0" applyBorder="0" applyAlignment="0" applyProtection="0">
      <alignment horizontal="right"/>
    </xf>
    <xf numFmtId="0" fontId="30" fillId="0" borderId="0" applyProtection="0">
      <alignment horizontal="right"/>
    </xf>
    <xf numFmtId="0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0" fontId="32" fillId="0" borderId="0" applyProtection="0">
      <alignment horizontal="left"/>
    </xf>
    <xf numFmtId="0" fontId="33" fillId="0" borderId="0" applyProtection="0">
      <alignment horizontal="left"/>
    </xf>
    <xf numFmtId="10" fontId="29" fillId="4" borderId="11" applyNumberFormat="0" applyBorder="0" applyAlignment="0" applyProtection="0"/>
    <xf numFmtId="0" fontId="34" fillId="0" borderId="0" applyNumberFormat="0" applyFill="0" applyBorder="0" applyProtection="0">
      <alignment horizontal="left" vertical="center"/>
    </xf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0" fontId="11" fillId="0" borderId="0">
      <alignment horizontal="right"/>
    </xf>
    <xf numFmtId="194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2" borderId="5">
      <alignment horizontal="right"/>
    </xf>
    <xf numFmtId="14" fontId="12" fillId="0" borderId="0" applyFont="0" applyFill="0" applyBorder="0" applyAlignment="0" applyProtection="0"/>
    <xf numFmtId="0" fontId="35" fillId="0" borderId="1"/>
    <xf numFmtId="180" fontId="23" fillId="0" borderId="0" applyFont="0" applyFill="0" applyBorder="0" applyProtection="0">
      <alignment horizontal="right"/>
    </xf>
    <xf numFmtId="37" fontId="36" fillId="0" borderId="0"/>
    <xf numFmtId="201" fontId="3" fillId="0" borderId="0"/>
    <xf numFmtId="40" fontId="8" fillId="5" borderId="0">
      <alignment horizontal="right"/>
    </xf>
    <xf numFmtId="0" fontId="37" fillId="5" borderId="0">
      <alignment horizontal="center" vertical="center"/>
    </xf>
    <xf numFmtId="0" fontId="38" fillId="5" borderId="5"/>
    <xf numFmtId="0" fontId="37" fillId="5" borderId="0" applyBorder="0">
      <alignment horizontal="centerContinuous"/>
    </xf>
    <xf numFmtId="0" fontId="39" fillId="5" borderId="0" applyBorder="0">
      <alignment horizontal="centerContinuous"/>
    </xf>
    <xf numFmtId="0" fontId="40" fillId="0" borderId="0" applyFill="0" applyBorder="0" applyProtection="0">
      <alignment horizontal="left"/>
    </xf>
    <xf numFmtId="0" fontId="41" fillId="0" borderId="0" applyFill="0" applyBorder="0" applyProtection="0">
      <alignment horizontal="left"/>
    </xf>
    <xf numFmtId="1" fontId="42" fillId="0" borderId="0" applyProtection="0">
      <alignment horizontal="right" vertical="center"/>
    </xf>
    <xf numFmtId="0" fontId="43" fillId="0" borderId="0" applyNumberFormat="0" applyFill="0" applyBorder="0" applyAlignment="0" applyProtection="0"/>
    <xf numFmtId="187" fontId="11" fillId="3" borderId="0"/>
    <xf numFmtId="192" fontId="11" fillId="0" borderId="0"/>
    <xf numFmtId="9" fontId="3" fillId="0" borderId="0" applyFont="0" applyFill="0" applyBorder="0" applyAlignment="0" applyProtection="0"/>
    <xf numFmtId="210" fontId="17" fillId="0" borderId="0" applyFont="0" applyFill="0" applyBorder="0" applyAlignment="0" applyProtection="0"/>
    <xf numFmtId="205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179" fontId="25" fillId="0" borderId="0" applyFont="0" applyFill="0" applyBorder="0" applyProtection="0">
      <alignment horizontal="right"/>
    </xf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188" fontId="11" fillId="2" borderId="12">
      <alignment horizontal="right"/>
    </xf>
    <xf numFmtId="189" fontId="11" fillId="2" borderId="0"/>
    <xf numFmtId="0" fontId="44" fillId="0" borderId="0">
      <alignment horizontal="center"/>
    </xf>
    <xf numFmtId="0" fontId="11" fillId="0" borderId="3">
      <alignment horizontal="centerContinuous"/>
    </xf>
    <xf numFmtId="190" fontId="11" fillId="2" borderId="0">
      <alignment horizontal="right"/>
    </xf>
    <xf numFmtId="191" fontId="11" fillId="2" borderId="5">
      <alignment horizontal="right"/>
    </xf>
    <xf numFmtId="0" fontId="34" fillId="0" borderId="0" applyNumberFormat="0" applyFill="0" applyBorder="0" applyProtection="0">
      <alignment horizontal="right" vertical="center"/>
    </xf>
    <xf numFmtId="0" fontId="45" fillId="6" borderId="0" applyNumberFormat="0" applyFont="0" applyBorder="0" applyAlignment="0" applyProtection="0"/>
    <xf numFmtId="42" fontId="19" fillId="0" borderId="0" applyFill="0" applyBorder="0" applyAlignment="0" applyProtection="0"/>
    <xf numFmtId="0" fontId="54" fillId="0" borderId="0"/>
    <xf numFmtId="0" fontId="46" fillId="0" borderId="0" applyNumberFormat="0" applyFill="0" applyBorder="0" applyProtection="0">
      <alignment horizontal="left" vertical="center"/>
    </xf>
    <xf numFmtId="0" fontId="18" fillId="0" borderId="0" applyFill="0" applyBorder="0" applyProtection="0">
      <alignment horizontal="center" vertical="center"/>
    </xf>
    <xf numFmtId="0" fontId="47" fillId="0" borderId="0" applyBorder="0" applyProtection="0">
      <alignment vertical="center"/>
    </xf>
    <xf numFmtId="178" fontId="47" fillId="0" borderId="3" applyBorder="0" applyProtection="0">
      <alignment horizontal="right" vertical="center"/>
    </xf>
    <xf numFmtId="0" fontId="48" fillId="7" borderId="0" applyBorder="0" applyProtection="0">
      <alignment horizontal="centerContinuous" vertical="center"/>
    </xf>
    <xf numFmtId="0" fontId="48" fillId="8" borderId="3" applyBorder="0" applyProtection="0">
      <alignment horizontal="centerContinuous" vertical="center"/>
    </xf>
    <xf numFmtId="0" fontId="18" fillId="0" borderId="0" applyFill="0" applyBorder="0" applyProtection="0"/>
    <xf numFmtId="0" fontId="4" fillId="0" borderId="0" applyFill="0" applyBorder="0" applyProtection="0">
      <alignment horizontal="left"/>
    </xf>
    <xf numFmtId="0" fontId="49" fillId="0" borderId="0" applyFill="0" applyBorder="0" applyProtection="0">
      <alignment horizontal="left" vertical="top"/>
    </xf>
    <xf numFmtId="0" fontId="50" fillId="0" borderId="0">
      <alignment horizontal="centerContinuous"/>
    </xf>
    <xf numFmtId="176" fontId="51" fillId="0" borderId="0" applyNumberFormat="0" applyFill="0" applyBorder="0">
      <alignment horizontal="left"/>
    </xf>
    <xf numFmtId="176" fontId="52" fillId="0" borderId="0" applyNumberFormat="0" applyFill="0" applyBorder="0">
      <alignment horizontal="right"/>
    </xf>
    <xf numFmtId="49" fontId="53" fillId="0" borderId="0"/>
    <xf numFmtId="49" fontId="26" fillId="0" borderId="0" applyFill="0" applyBorder="0" applyAlignment="0"/>
    <xf numFmtId="212" fontId="17" fillId="0" borderId="0" applyFill="0" applyBorder="0" applyAlignment="0"/>
    <xf numFmtId="213" fontId="17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6" fillId="9" borderId="0" applyNumberFormat="0" applyBorder="0" applyProtection="0">
      <alignment horizontal="left" vertical="center"/>
    </xf>
    <xf numFmtId="0" fontId="46" fillId="1" borderId="0" applyNumberFormat="0" applyBorder="0" applyProtection="0">
      <alignment horizontal="left" vertical="center"/>
    </xf>
    <xf numFmtId="0" fontId="55" fillId="0" borderId="0"/>
    <xf numFmtId="0" fontId="56" fillId="0" borderId="0">
      <alignment horizontal="fill"/>
    </xf>
    <xf numFmtId="178" fontId="17" fillId="0" borderId="0" applyFont="0" applyFill="0" applyBorder="0" applyProtection="0">
      <alignment horizontal="right"/>
    </xf>
    <xf numFmtId="175" fontId="19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68" fillId="18" borderId="0" applyNumberFormat="0" applyBorder="0" applyAlignment="0" applyProtection="0"/>
    <xf numFmtId="0" fontId="69" fillId="19" borderId="0" applyNumberFormat="0" applyBorder="0" applyAlignment="0" applyProtection="0"/>
    <xf numFmtId="0" fontId="70" fillId="20" borderId="0" applyNumberFormat="0" applyBorder="0" applyAlignment="0" applyProtection="0"/>
    <xf numFmtId="0" fontId="71" fillId="21" borderId="20" applyNumberFormat="0" applyAlignment="0" applyProtection="0"/>
    <xf numFmtId="0" fontId="72" fillId="22" borderId="21" applyNumberFormat="0" applyAlignment="0" applyProtection="0"/>
    <xf numFmtId="0" fontId="73" fillId="22" borderId="20" applyNumberFormat="0" applyAlignment="0" applyProtection="0"/>
    <xf numFmtId="0" fontId="74" fillId="0" borderId="22" applyNumberFormat="0" applyFill="0" applyAlignment="0" applyProtection="0"/>
    <xf numFmtId="0" fontId="75" fillId="23" borderId="23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25" applyNumberFormat="0" applyFill="0" applyAlignment="0" applyProtection="0"/>
    <xf numFmtId="0" fontId="7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79" fillId="48" borderId="0" applyNumberFormat="0" applyBorder="0" applyAlignment="0" applyProtection="0"/>
    <xf numFmtId="0" fontId="3" fillId="0" borderId="0"/>
    <xf numFmtId="0" fontId="3" fillId="0" borderId="0"/>
    <xf numFmtId="38" fontId="8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5" fillId="0" borderId="0" applyBorder="0">
      <alignment horizontal="centerContinuous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15" fontId="81" fillId="0" borderId="0">
      <protection locked="0"/>
    </xf>
    <xf numFmtId="215" fontId="81" fillId="0" borderId="0">
      <protection locked="0"/>
    </xf>
    <xf numFmtId="177" fontId="17" fillId="0" borderId="0" applyFont="0" applyFill="0" applyBorder="0" applyProtection="0">
      <alignment horizontal="right"/>
    </xf>
    <xf numFmtId="215" fontId="81" fillId="0" borderId="29">
      <protection locked="0"/>
    </xf>
    <xf numFmtId="177" fontId="17" fillId="0" borderId="0" applyFont="0" applyFill="0" applyBorder="0" applyProtection="0">
      <alignment horizontal="right"/>
    </xf>
    <xf numFmtId="0" fontId="3" fillId="0" borderId="0"/>
    <xf numFmtId="0" fontId="3" fillId="0" borderId="0" applyFont="0" applyFill="0" applyBorder="0" applyAlignment="0" applyProtection="0"/>
    <xf numFmtId="215" fontId="81" fillId="0" borderId="0">
      <protection locked="0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38" fontId="5" fillId="2" borderId="0" applyNumberFormat="0" applyBorder="0" applyAlignment="0" applyProtection="0"/>
    <xf numFmtId="0" fontId="82" fillId="0" borderId="0">
      <alignment horizontal="left"/>
    </xf>
    <xf numFmtId="38" fontId="57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0" fontId="5" fillId="4" borderId="11" applyNumberFormat="0" applyBorder="0" applyAlignment="0" applyProtection="0"/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216" fontId="45" fillId="0" borderId="0" applyFont="0" applyFill="0" applyBorder="0" applyAlignment="0" applyProtection="0"/>
    <xf numFmtId="4" fontId="12" fillId="0" borderId="0" applyFont="0" applyFill="0" applyBorder="0" applyAlignment="0" applyProtection="0"/>
    <xf numFmtId="217" fontId="5" fillId="0" borderId="0" applyFont="0" applyFill="0" applyBorder="0" applyAlignment="0" applyProtection="0"/>
    <xf numFmtId="202" fontId="11" fillId="2" borderId="5">
      <alignment horizontal="right"/>
    </xf>
    <xf numFmtId="202" fontId="11" fillId="2" borderId="5">
      <alignment horizontal="right"/>
    </xf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26" fillId="5" borderId="0">
      <alignment horizontal="right"/>
    </xf>
    <xf numFmtId="0" fontId="85" fillId="0" borderId="0" applyNumberFormat="0" applyFill="0" applyBorder="0" applyAlignment="0" applyProtection="0"/>
    <xf numFmtId="20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17" fillId="0" borderId="0" applyFont="0" applyFill="0" applyBorder="0" applyProtection="0">
      <alignment horizontal="right"/>
    </xf>
    <xf numFmtId="38" fontId="5" fillId="49" borderId="0" applyNumberFormat="0" applyFont="0" applyBorder="0" applyAlignment="0" applyProtection="0"/>
    <xf numFmtId="0" fontId="41" fillId="50" borderId="0" applyNumberFormat="0" applyFont="0" applyBorder="0" applyAlignment="0">
      <alignment horizontal="center"/>
    </xf>
    <xf numFmtId="218" fontId="57" fillId="11" borderId="0" applyNumberFormat="0" applyFont="0" applyBorder="0" applyAlignment="0"/>
    <xf numFmtId="38" fontId="5" fillId="11" borderId="26" applyNumberFormat="0" applyFont="0" applyBorder="0" applyAlignment="0" applyProtection="0"/>
    <xf numFmtId="38" fontId="5" fillId="10" borderId="26" applyNumberFormat="0" applyFont="0" applyBorder="0" applyAlignment="0" applyProtection="0"/>
    <xf numFmtId="218" fontId="5" fillId="51" borderId="11" applyNumberFormat="0" applyFont="0" applyFill="0" applyAlignment="0" applyProtection="0"/>
    <xf numFmtId="15" fontId="3" fillId="0" borderId="0"/>
    <xf numFmtId="15" fontId="3" fillId="0" borderId="0"/>
    <xf numFmtId="0" fontId="35" fillId="0" borderId="0"/>
    <xf numFmtId="38" fontId="57" fillId="0" borderId="0" applyNumberFormat="0" applyFill="0" applyBorder="0" applyAlignment="0" applyProtection="0"/>
    <xf numFmtId="0" fontId="86" fillId="9" borderId="0" applyNumberFormat="0" applyBorder="0" applyProtection="0">
      <alignment horizontal="left" vertical="center"/>
    </xf>
    <xf numFmtId="0" fontId="86" fillId="1" borderId="0" applyNumberFormat="0" applyBorder="0" applyProtection="0">
      <alignment horizontal="left" vertical="center"/>
    </xf>
    <xf numFmtId="38" fontId="87" fillId="0" borderId="0" applyNumberFormat="0" applyFill="0" applyBorder="0" applyAlignment="0" applyProtection="0"/>
    <xf numFmtId="38" fontId="88" fillId="0" borderId="0" applyFont="0" applyFill="0" applyBorder="0" applyAlignment="0" applyProtection="0"/>
    <xf numFmtId="0" fontId="88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9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9" fillId="0" borderId="0" applyNumberFormat="0" applyFont="0" applyFill="0" applyBorder="0" applyAlignment="0" applyProtection="0"/>
    <xf numFmtId="185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5" fillId="0" borderId="0"/>
    <xf numFmtId="0" fontId="89" fillId="0" borderId="0"/>
    <xf numFmtId="9" fontId="89" fillId="0" borderId="0" applyFont="0" applyFill="0" applyBorder="0" applyAlignment="0" applyProtection="0"/>
    <xf numFmtId="0" fontId="3" fillId="0" borderId="0"/>
    <xf numFmtId="0" fontId="90" fillId="0" borderId="27" applyNumberFormat="0" applyFill="0" applyAlignment="0" applyProtection="0"/>
    <xf numFmtId="0" fontId="67" fillId="0" borderId="28" applyNumberFormat="0" applyFill="0" applyAlignment="0" applyProtection="0"/>
    <xf numFmtId="0" fontId="96" fillId="0" borderId="0" applyBorder="0">
      <alignment horizontal="centerContinuous"/>
    </xf>
    <xf numFmtId="0" fontId="94" fillId="5" borderId="0">
      <alignment horizontal="right"/>
    </xf>
    <xf numFmtId="0" fontId="2" fillId="0" borderId="0"/>
    <xf numFmtId="0" fontId="2" fillId="24" borderId="24" applyNumberFormat="0" applyFont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15" fontId="93" fillId="0" borderId="0">
      <protection locked="0"/>
    </xf>
    <xf numFmtId="215" fontId="93" fillId="0" borderId="0">
      <protection locked="0"/>
    </xf>
    <xf numFmtId="215" fontId="81" fillId="0" borderId="0">
      <protection locked="0"/>
    </xf>
    <xf numFmtId="43" fontId="84" fillId="0" borderId="0" applyFont="0" applyFill="0" applyBorder="0" applyAlignment="0" applyProtection="0"/>
    <xf numFmtId="0" fontId="3" fillId="0" borderId="0"/>
    <xf numFmtId="219" fontId="3" fillId="0" borderId="0" applyFont="0" applyFill="0" applyBorder="0" applyAlignment="0" applyProtection="0"/>
    <xf numFmtId="0" fontId="95" fillId="5" borderId="5"/>
    <xf numFmtId="0" fontId="86" fillId="0" borderId="0" applyNumberFormat="0" applyFill="0" applyBorder="0" applyProtection="0">
      <alignment horizontal="left" vertical="center"/>
    </xf>
    <xf numFmtId="0" fontId="86" fillId="0" borderId="0" applyNumberFormat="0" applyFill="0" applyBorder="0" applyProtection="0">
      <alignment horizontal="left" vertical="center"/>
    </xf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86" fillId="0" borderId="0" applyNumberFormat="0" applyFill="0" applyBorder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6" fillId="0" borderId="0" applyNumberFormat="0" applyFill="0" applyBorder="0" applyProtection="0">
      <alignment horizontal="left" vertical="center"/>
    </xf>
    <xf numFmtId="0" fontId="1" fillId="0" borderId="0"/>
    <xf numFmtId="0" fontId="1" fillId="24" borderId="24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3" fillId="0" borderId="0" applyNumberFormat="0" applyFill="0" applyBorder="0" applyAlignment="0" applyProtection="0"/>
    <xf numFmtId="0" fontId="46" fillId="0" borderId="0" applyNumberFormat="0" applyFill="0" applyBorder="0" applyProtection="0">
      <alignment horizontal="left" vertical="center"/>
    </xf>
    <xf numFmtId="0" fontId="46" fillId="9" borderId="0" applyNumberFormat="0" applyBorder="0" applyProtection="0">
      <alignment horizontal="left" vertical="center"/>
    </xf>
    <xf numFmtId="0" fontId="46" fillId="1" borderId="0" applyNumberFormat="0" applyBorder="0" applyProtection="0">
      <alignment horizontal="left" vertical="center"/>
    </xf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5" fillId="0" borderId="0" applyNumberFormat="0" applyFill="0" applyBorder="0" applyAlignment="0" applyProtection="0"/>
    <xf numFmtId="0" fontId="86" fillId="9" borderId="0" applyNumberFormat="0" applyBorder="0" applyProtection="0">
      <alignment horizontal="left" vertical="center"/>
    </xf>
    <xf numFmtId="0" fontId="86" fillId="1" borderId="0" applyNumberFormat="0" applyBorder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24" applyNumberFormat="0" applyFont="0" applyAlignment="0" applyProtection="0"/>
    <xf numFmtId="0" fontId="86" fillId="0" borderId="0" applyNumberFormat="0" applyFill="0" applyBorder="0" applyProtection="0">
      <alignment horizontal="left" vertical="center"/>
    </xf>
    <xf numFmtId="0" fontId="86" fillId="0" borderId="0" applyNumberFormat="0" applyFill="0" applyBorder="0" applyProtection="0">
      <alignment horizontal="left" vertical="center"/>
    </xf>
  </cellStyleXfs>
  <cellXfs count="189">
    <xf numFmtId="0" fontId="0" fillId="0" borderId="0" xfId="0"/>
    <xf numFmtId="0" fontId="4" fillId="0" borderId="0" xfId="0" applyFont="1"/>
    <xf numFmtId="0" fontId="4" fillId="10" borderId="13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1" borderId="14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164" fontId="4" fillId="0" borderId="0" xfId="0" quotePrefix="1" applyNumberFormat="1" applyFont="1"/>
    <xf numFmtId="44" fontId="0" fillId="0" borderId="0" xfId="48" applyFont="1"/>
    <xf numFmtId="0" fontId="4" fillId="11" borderId="15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0" fontId="4" fillId="11" borderId="16" xfId="0" applyFont="1" applyFill="1" applyBorder="1" applyAlignment="1">
      <alignment horizontal="center"/>
    </xf>
    <xf numFmtId="166" fontId="0" fillId="0" borderId="0" xfId="0" applyNumberFormat="1"/>
    <xf numFmtId="167" fontId="0" fillId="0" borderId="0" xfId="48" applyNumberFormat="1" applyFont="1"/>
    <xf numFmtId="167" fontId="0" fillId="0" borderId="0" xfId="0" applyNumberFormat="1"/>
    <xf numFmtId="0" fontId="0" fillId="0" borderId="0" xfId="0" applyFill="1"/>
    <xf numFmtId="44" fontId="0" fillId="0" borderId="0" xfId="48" applyFont="1" applyFill="1"/>
    <xf numFmtId="167" fontId="0" fillId="0" borderId="0" xfId="48" applyNumberFormat="1" applyFont="1" applyFill="1"/>
    <xf numFmtId="166" fontId="0" fillId="0" borderId="0" xfId="35" applyNumberFormat="1" applyFont="1" applyFill="1"/>
    <xf numFmtId="167" fontId="0" fillId="0" borderId="0" xfId="0" applyNumberFormat="1" applyFill="1"/>
    <xf numFmtId="0" fontId="9" fillId="0" borderId="0" xfId="0" applyFont="1"/>
    <xf numFmtId="9" fontId="9" fillId="0" borderId="0" xfId="163" applyFont="1"/>
    <xf numFmtId="0" fontId="4" fillId="12" borderId="16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166" fontId="0" fillId="0" borderId="0" xfId="35" applyNumberFormat="1" applyFont="1"/>
    <xf numFmtId="0" fontId="0" fillId="0" borderId="0" xfId="0" applyFill="1" applyBorder="1"/>
    <xf numFmtId="167" fontId="0" fillId="0" borderId="3" xfId="48" applyNumberFormat="1" applyFont="1" applyBorder="1"/>
    <xf numFmtId="167" fontId="0" fillId="0" borderId="3" xfId="48" applyNumberFormat="1" applyFont="1" applyFill="1" applyBorder="1"/>
    <xf numFmtId="9" fontId="9" fillId="0" borderId="0" xfId="163" applyFont="1" applyFill="1"/>
    <xf numFmtId="44" fontId="0" fillId="0" borderId="3" xfId="48" applyFont="1" applyFill="1" applyBorder="1"/>
    <xf numFmtId="44" fontId="0" fillId="0" borderId="0" xfId="48" applyNumberFormat="1" applyFont="1" applyFill="1"/>
    <xf numFmtId="9" fontId="0" fillId="0" borderId="0" xfId="163" applyFont="1"/>
    <xf numFmtId="0" fontId="0" fillId="0" borderId="0" xfId="0" applyBorder="1"/>
    <xf numFmtId="167" fontId="0" fillId="0" borderId="0" xfId="48" applyNumberFormat="1" applyFont="1" applyFill="1" applyBorder="1"/>
    <xf numFmtId="167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/>
    </xf>
    <xf numFmtId="166" fontId="0" fillId="0" borderId="0" xfId="0" applyNumberFormat="1" applyFill="1"/>
    <xf numFmtId="0" fontId="4" fillId="13" borderId="13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4" fillId="13" borderId="14" xfId="0" applyFont="1" applyFill="1" applyBorder="1" applyAlignment="1">
      <alignment horizontal="center"/>
    </xf>
    <xf numFmtId="9" fontId="9" fillId="0" borderId="0" xfId="163" applyNumberFormat="1" applyFont="1" applyFill="1"/>
    <xf numFmtId="0" fontId="0" fillId="0" borderId="0" xfId="0" applyAlignment="1">
      <alignment horizontal="center"/>
    </xf>
    <xf numFmtId="167" fontId="9" fillId="0" borderId="0" xfId="48" applyNumberFormat="1" applyFont="1"/>
    <xf numFmtId="9" fontId="0" fillId="0" borderId="0" xfId="163" applyFont="1" applyFill="1"/>
    <xf numFmtId="167" fontId="0" fillId="0" borderId="3" xfId="0" applyNumberFormat="1" applyFill="1" applyBorder="1"/>
    <xf numFmtId="0" fontId="0" fillId="0" borderId="3" xfId="0" applyBorder="1"/>
    <xf numFmtId="167" fontId="10" fillId="0" borderId="0" xfId="0" applyNumberFormat="1" applyFont="1"/>
    <xf numFmtId="167" fontId="10" fillId="0" borderId="0" xfId="48" applyNumberFormat="1" applyFont="1" applyFill="1"/>
    <xf numFmtId="168" fontId="0" fillId="0" borderId="0" xfId="163" applyNumberFormat="1" applyFont="1" applyFill="1"/>
    <xf numFmtId="0" fontId="4" fillId="0" borderId="0" xfId="0" applyFont="1" applyAlignment="1">
      <alignment horizontal="center"/>
    </xf>
    <xf numFmtId="166" fontId="3" fillId="0" borderId="0" xfId="35" applyNumberFormat="1" applyFont="1"/>
    <xf numFmtId="165" fontId="0" fillId="0" borderId="0" xfId="35" applyNumberFormat="1" applyFont="1"/>
    <xf numFmtId="167" fontId="10" fillId="0" borderId="0" xfId="0" applyNumberFormat="1" applyFont="1" applyFill="1"/>
    <xf numFmtId="9" fontId="0" fillId="0" borderId="0" xfId="163" applyNumberFormat="1" applyFont="1"/>
    <xf numFmtId="214" fontId="0" fillId="0" borderId="0" xfId="0" applyNumberFormat="1"/>
    <xf numFmtId="9" fontId="0" fillId="0" borderId="0" xfId="163" applyNumberFormat="1" applyFont="1" applyFill="1"/>
    <xf numFmtId="0" fontId="4" fillId="10" borderId="12" xfId="0" applyFont="1" applyFill="1" applyBorder="1" applyAlignment="1">
      <alignment horizontal="center"/>
    </xf>
    <xf numFmtId="0" fontId="0" fillId="2" borderId="0" xfId="0" applyFill="1"/>
    <xf numFmtId="167" fontId="0" fillId="0" borderId="3" xfId="0" applyNumberFormat="1" applyBorder="1"/>
    <xf numFmtId="167" fontId="3" fillId="0" borderId="0" xfId="0" applyNumberFormat="1" applyFont="1" applyFill="1" applyBorder="1"/>
    <xf numFmtId="167" fontId="3" fillId="0" borderId="3" xfId="0" applyNumberFormat="1" applyFont="1" applyFill="1" applyBorder="1"/>
    <xf numFmtId="9" fontId="0" fillId="0" borderId="0" xfId="163" applyFont="1" applyFill="1" applyBorder="1"/>
    <xf numFmtId="166" fontId="4" fillId="11" borderId="13" xfId="35" applyNumberFormat="1" applyFont="1" applyFill="1" applyBorder="1" applyAlignment="1">
      <alignment horizontal="center"/>
    </xf>
    <xf numFmtId="166" fontId="4" fillId="11" borderId="14" xfId="35" applyNumberFormat="1" applyFont="1" applyFill="1" applyBorder="1" applyAlignment="1">
      <alignment horizontal="center"/>
    </xf>
    <xf numFmtId="49" fontId="4" fillId="11" borderId="12" xfId="35" applyNumberFormat="1" applyFont="1" applyFill="1" applyBorder="1" applyAlignment="1">
      <alignment horizontal="center"/>
    </xf>
    <xf numFmtId="167" fontId="10" fillId="0" borderId="3" xfId="48" applyNumberFormat="1" applyFont="1" applyFill="1" applyBorder="1"/>
    <xf numFmtId="44" fontId="10" fillId="0" borderId="0" xfId="48" applyFont="1" applyFill="1"/>
    <xf numFmtId="0" fontId="10" fillId="0" borderId="0" xfId="0" applyFont="1" applyFill="1"/>
    <xf numFmtId="167" fontId="3" fillId="0" borderId="0" xfId="0" applyNumberFormat="1" applyFont="1" applyFill="1"/>
    <xf numFmtId="166" fontId="4" fillId="11" borderId="3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 applyAlignment="1">
      <alignment horizontal="center"/>
    </xf>
    <xf numFmtId="49" fontId="4" fillId="0" borderId="6" xfId="35" applyNumberFormat="1" applyFont="1" applyFill="1" applyBorder="1" applyAlignment="1"/>
    <xf numFmtId="166" fontId="4" fillId="0" borderId="3" xfId="35" applyNumberFormat="1" applyFont="1" applyFill="1" applyBorder="1" applyAlignment="1">
      <alignment horizontal="center"/>
    </xf>
    <xf numFmtId="167" fontId="58" fillId="0" borderId="0" xfId="48" applyNumberFormat="1" applyFont="1"/>
    <xf numFmtId="166" fontId="58" fillId="0" borderId="0" xfId="35" applyNumberFormat="1" applyFont="1" applyFill="1" applyBorder="1" applyAlignment="1">
      <alignment horizontal="center"/>
    </xf>
    <xf numFmtId="167" fontId="58" fillId="0" borderId="0" xfId="0" applyNumberFormat="1" applyFont="1" applyFill="1" applyBorder="1"/>
    <xf numFmtId="167" fontId="58" fillId="0" borderId="3" xfId="48" applyNumberFormat="1" applyFont="1" applyBorder="1"/>
    <xf numFmtId="167" fontId="58" fillId="0" borderId="0" xfId="48" applyNumberFormat="1" applyFont="1" applyFill="1"/>
    <xf numFmtId="9" fontId="59" fillId="0" borderId="0" xfId="163" applyFont="1" applyFill="1"/>
    <xf numFmtId="167" fontId="58" fillId="0" borderId="3" xfId="48" applyNumberFormat="1" applyFont="1" applyFill="1" applyBorder="1"/>
    <xf numFmtId="0" fontId="58" fillId="0" borderId="0" xfId="0" applyFont="1" applyFill="1"/>
    <xf numFmtId="44" fontId="58" fillId="0" borderId="0" xfId="48" applyFont="1" applyFill="1"/>
    <xf numFmtId="166" fontId="58" fillId="0" borderId="0" xfId="35" applyNumberFormat="1" applyFont="1" applyFill="1"/>
    <xf numFmtId="167" fontId="58" fillId="0" borderId="0" xfId="0" applyNumberFormat="1" applyFont="1" applyFill="1"/>
    <xf numFmtId="167" fontId="58" fillId="0" borderId="3" xfId="0" applyNumberFormat="1" applyFont="1" applyFill="1" applyBorder="1"/>
    <xf numFmtId="0" fontId="58" fillId="0" borderId="0" xfId="0" applyFont="1"/>
    <xf numFmtId="44" fontId="58" fillId="0" borderId="0" xfId="48" applyNumberFormat="1" applyFont="1" applyFill="1"/>
    <xf numFmtId="166" fontId="58" fillId="0" borderId="0" xfId="0" applyNumberFormat="1" applyFont="1"/>
    <xf numFmtId="166" fontId="58" fillId="0" borderId="0" xfId="35" applyNumberFormat="1" applyFont="1"/>
    <xf numFmtId="9" fontId="58" fillId="0" borderId="0" xfId="163" applyFont="1" applyFill="1" applyBorder="1"/>
    <xf numFmtId="167" fontId="58" fillId="0" borderId="0" xfId="0" applyNumberFormat="1" applyFont="1"/>
    <xf numFmtId="168" fontId="58" fillId="0" borderId="0" xfId="163" applyNumberFormat="1" applyFont="1" applyFill="1"/>
    <xf numFmtId="9" fontId="58" fillId="0" borderId="0" xfId="163" applyNumberFormat="1" applyFont="1" applyFill="1"/>
    <xf numFmtId="166" fontId="3" fillId="0" borderId="0" xfId="0" applyNumberFormat="1" applyFont="1"/>
    <xf numFmtId="0" fontId="3" fillId="0" borderId="0" xfId="0" applyFont="1"/>
    <xf numFmtId="166" fontId="3" fillId="0" borderId="0" xfId="35" applyNumberFormat="1" applyFont="1" applyFill="1" applyBorder="1" applyAlignment="1">
      <alignment horizontal="center"/>
    </xf>
    <xf numFmtId="9" fontId="61" fillId="0" borderId="0" xfId="163" applyFont="1" applyFill="1" applyBorder="1"/>
    <xf numFmtId="167" fontId="61" fillId="0" borderId="0" xfId="0" applyNumberFormat="1" applyFont="1" applyFill="1" applyBorder="1"/>
    <xf numFmtId="167" fontId="61" fillId="0" borderId="0" xfId="0" applyNumberFormat="1" applyFont="1" applyFill="1"/>
    <xf numFmtId="167" fontId="62" fillId="0" borderId="0" xfId="48" applyNumberFormat="1" applyFont="1" applyFill="1"/>
    <xf numFmtId="167" fontId="62" fillId="0" borderId="0" xfId="0" applyNumberFormat="1" applyFont="1" applyFill="1"/>
    <xf numFmtId="167" fontId="62" fillId="0" borderId="3" xfId="48" applyNumberFormat="1" applyFont="1" applyFill="1" applyBorder="1"/>
    <xf numFmtId="167" fontId="62" fillId="0" borderId="0" xfId="0" applyNumberFormat="1" applyFont="1"/>
    <xf numFmtId="44" fontId="62" fillId="0" borderId="0" xfId="48" applyFont="1" applyFill="1"/>
    <xf numFmtId="0" fontId="62" fillId="0" borderId="0" xfId="0" applyFont="1" applyFill="1"/>
    <xf numFmtId="166" fontId="62" fillId="0" borderId="0" xfId="35" applyNumberFormat="1" applyFont="1" applyFill="1"/>
    <xf numFmtId="9" fontId="62" fillId="0" borderId="0" xfId="163" applyNumberFormat="1" applyFont="1" applyFill="1"/>
    <xf numFmtId="0" fontId="62" fillId="0" borderId="0" xfId="0" applyFont="1"/>
    <xf numFmtId="49" fontId="60" fillId="14" borderId="16" xfId="35" applyNumberFormat="1" applyFont="1" applyFill="1" applyBorder="1" applyAlignment="1">
      <alignment horizontal="center"/>
    </xf>
    <xf numFmtId="166" fontId="60" fillId="14" borderId="15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/>
    <xf numFmtId="44" fontId="0" fillId="0" borderId="3" xfId="48" applyFont="1" applyBorder="1"/>
    <xf numFmtId="0" fontId="0" fillId="0" borderId="3" xfId="0" applyFill="1" applyBorder="1"/>
    <xf numFmtId="0" fontId="62" fillId="0" borderId="3" xfId="0" applyFont="1" applyBorder="1"/>
    <xf numFmtId="0" fontId="58" fillId="0" borderId="3" xfId="0" applyFont="1" applyBorder="1"/>
    <xf numFmtId="0" fontId="0" fillId="11" borderId="0" xfId="0" applyFill="1"/>
    <xf numFmtId="44" fontId="58" fillId="0" borderId="0" xfId="0" applyNumberFormat="1" applyFont="1" applyFill="1"/>
    <xf numFmtId="43" fontId="0" fillId="0" borderId="0" xfId="0" applyNumberFormat="1"/>
    <xf numFmtId="167" fontId="61" fillId="0" borderId="3" xfId="0" applyNumberFormat="1" applyFont="1" applyFill="1" applyBorder="1"/>
    <xf numFmtId="9" fontId="58" fillId="0" borderId="0" xfId="163" applyFont="1"/>
    <xf numFmtId="9" fontId="59" fillId="0" borderId="0" xfId="163" applyNumberFormat="1" applyFont="1" applyFill="1"/>
    <xf numFmtId="0" fontId="63" fillId="15" borderId="4" xfId="0" applyFont="1" applyFill="1" applyBorder="1"/>
    <xf numFmtId="0" fontId="63" fillId="0" borderId="0" xfId="0" applyFont="1" applyFill="1" applyBorder="1"/>
    <xf numFmtId="0" fontId="4" fillId="12" borderId="4" xfId="0" applyFont="1" applyFill="1" applyBorder="1"/>
    <xf numFmtId="0" fontId="63" fillId="12" borderId="0" xfId="0" applyFont="1" applyFill="1" applyBorder="1"/>
    <xf numFmtId="0" fontId="4" fillId="12" borderId="13" xfId="0" applyFont="1" applyFill="1" applyBorder="1"/>
    <xf numFmtId="0" fontId="0" fillId="12" borderId="3" xfId="0" applyFill="1" applyBorder="1"/>
    <xf numFmtId="166" fontId="60" fillId="16" borderId="13" xfId="35" applyNumberFormat="1" applyFont="1" applyFill="1" applyBorder="1" applyAlignment="1">
      <alignment horizontal="center"/>
    </xf>
    <xf numFmtId="166" fontId="60" fillId="16" borderId="14" xfId="35" applyNumberFormat="1" applyFont="1" applyFill="1" applyBorder="1" applyAlignment="1">
      <alignment horizontal="center"/>
    </xf>
    <xf numFmtId="0" fontId="0" fillId="12" borderId="4" xfId="0" applyFill="1" applyBorder="1"/>
    <xf numFmtId="0" fontId="0" fillId="13" borderId="4" xfId="0" applyFill="1" applyBorder="1"/>
    <xf numFmtId="0" fontId="0" fillId="0" borderId="4" xfId="0" applyFill="1" applyBorder="1"/>
    <xf numFmtId="0" fontId="0" fillId="0" borderId="4" xfId="0" applyBorder="1"/>
    <xf numFmtId="166" fontId="64" fillId="0" borderId="0" xfId="35" applyNumberFormat="1" applyFont="1" applyFill="1" applyBorder="1" applyAlignment="1">
      <alignment horizontal="center"/>
    </xf>
    <xf numFmtId="0" fontId="0" fillId="13" borderId="0" xfId="0" applyFill="1" applyBorder="1"/>
    <xf numFmtId="0" fontId="0" fillId="17" borderId="4" xfId="0" applyFill="1" applyBorder="1"/>
    <xf numFmtId="0" fontId="0" fillId="17" borderId="0" xfId="0" applyFill="1" applyBorder="1"/>
    <xf numFmtId="0" fontId="3" fillId="17" borderId="17" xfId="0" applyFont="1" applyFill="1" applyBorder="1"/>
    <xf numFmtId="0" fontId="3" fillId="12" borderId="0" xfId="0" applyFont="1" applyFill="1" applyBorder="1"/>
    <xf numFmtId="0" fontId="0" fillId="52" borderId="0" xfId="0" applyFill="1" applyBorder="1"/>
    <xf numFmtId="166" fontId="60" fillId="16" borderId="3" xfId="35" applyNumberFormat="1" applyFont="1" applyFill="1" applyBorder="1" applyAlignment="1">
      <alignment horizontal="center"/>
    </xf>
    <xf numFmtId="167" fontId="0" fillId="0" borderId="17" xfId="0" applyNumberFormat="1" applyFill="1" applyBorder="1"/>
    <xf numFmtId="167" fontId="0" fillId="13" borderId="17" xfId="0" applyNumberFormat="1" applyFill="1" applyBorder="1"/>
    <xf numFmtId="167" fontId="0" fillId="13" borderId="16" xfId="0" applyNumberFormat="1" applyFill="1" applyBorder="1"/>
    <xf numFmtId="0" fontId="0" fillId="52" borderId="0" xfId="0" applyFill="1"/>
    <xf numFmtId="0" fontId="60" fillId="16" borderId="16" xfId="35" applyNumberFormat="1" applyFont="1" applyFill="1" applyBorder="1" applyAlignment="1">
      <alignment horizontal="center"/>
    </xf>
    <xf numFmtId="166" fontId="60" fillId="16" borderId="15" xfId="35" applyNumberFormat="1" applyFont="1" applyFill="1" applyBorder="1" applyAlignment="1">
      <alignment horizontal="center"/>
    </xf>
    <xf numFmtId="0" fontId="0" fillId="53" borderId="0" xfId="0" applyFill="1"/>
    <xf numFmtId="0" fontId="63" fillId="15" borderId="18" xfId="0" applyFont="1" applyFill="1" applyBorder="1"/>
    <xf numFmtId="0" fontId="63" fillId="15" borderId="6" xfId="0" applyFont="1" applyFill="1" applyBorder="1"/>
    <xf numFmtId="0" fontId="3" fillId="15" borderId="6" xfId="0" applyFont="1" applyFill="1" applyBorder="1"/>
    <xf numFmtId="0" fontId="63" fillId="15" borderId="0" xfId="0" applyFont="1" applyFill="1" applyBorder="1"/>
    <xf numFmtId="0" fontId="3" fillId="15" borderId="0" xfId="0" applyFont="1" applyFill="1" applyBorder="1"/>
    <xf numFmtId="166" fontId="3" fillId="15" borderId="0" xfId="0" applyNumberFormat="1" applyFont="1" applyFill="1" applyBorder="1"/>
    <xf numFmtId="0" fontId="63" fillId="15" borderId="13" xfId="0" applyFont="1" applyFill="1" applyBorder="1"/>
    <xf numFmtId="0" fontId="63" fillId="15" borderId="3" xfId="0" applyFont="1" applyFill="1" applyBorder="1"/>
    <xf numFmtId="0" fontId="3" fillId="15" borderId="3" xfId="0" applyFont="1" applyFill="1" applyBorder="1"/>
    <xf numFmtId="167" fontId="0" fillId="13" borderId="5" xfId="0" applyNumberFormat="1" applyFill="1" applyBorder="1"/>
    <xf numFmtId="167" fontId="0" fillId="0" borderId="5" xfId="0" applyNumberFormat="1" applyFill="1" applyBorder="1"/>
    <xf numFmtId="0" fontId="3" fillId="13" borderId="13" xfId="0" applyFont="1" applyFill="1" applyBorder="1"/>
    <xf numFmtId="0" fontId="0" fillId="13" borderId="3" xfId="0" applyFill="1" applyBorder="1"/>
    <xf numFmtId="167" fontId="0" fillId="13" borderId="15" xfId="0" applyNumberFormat="1" applyFill="1" applyBorder="1"/>
    <xf numFmtId="0" fontId="0" fillId="12" borderId="13" xfId="0" applyFill="1" applyBorder="1"/>
    <xf numFmtId="167" fontId="3" fillId="13" borderId="15" xfId="0" applyNumberFormat="1" applyFont="1" applyFill="1" applyBorder="1"/>
    <xf numFmtId="167" fontId="3" fillId="13" borderId="14" xfId="0" applyNumberFormat="1" applyFont="1" applyFill="1" applyBorder="1"/>
    <xf numFmtId="0" fontId="60" fillId="16" borderId="18" xfId="35" applyNumberFormat="1" applyFont="1" applyFill="1" applyBorder="1" applyAlignment="1">
      <alignment horizontal="center"/>
    </xf>
    <xf numFmtId="0" fontId="60" fillId="16" borderId="6" xfId="35" applyNumberFormat="1" applyFont="1" applyFill="1" applyBorder="1" applyAlignment="1">
      <alignment horizontal="center"/>
    </xf>
    <xf numFmtId="0" fontId="60" fillId="16" borderId="12" xfId="35" applyNumberFormat="1" applyFont="1" applyFill="1" applyBorder="1" applyAlignment="1">
      <alignment horizontal="center"/>
    </xf>
    <xf numFmtId="0" fontId="60" fillId="16" borderId="4" xfId="35" applyNumberFormat="1" applyFont="1" applyFill="1" applyBorder="1" applyAlignment="1">
      <alignment horizontal="center"/>
    </xf>
    <xf numFmtId="0" fontId="60" fillId="16" borderId="0" xfId="35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11" borderId="18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166" fontId="0" fillId="0" borderId="0" xfId="35" applyNumberFormat="1" applyFont="1" applyBorder="1" applyAlignment="1">
      <alignment horizontal="center"/>
    </xf>
    <xf numFmtId="49" fontId="4" fillId="11" borderId="18" xfId="35" applyNumberFormat="1" applyFont="1" applyFill="1" applyBorder="1" applyAlignment="1">
      <alignment horizontal="center"/>
    </xf>
    <xf numFmtId="166" fontId="0" fillId="0" borderId="3" xfId="35" applyNumberFormat="1" applyFont="1" applyBorder="1" applyAlignment="1">
      <alignment horizontal="center"/>
    </xf>
    <xf numFmtId="0" fontId="4" fillId="13" borderId="18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</cellXfs>
  <cellStyles count="493">
    <cellStyle name="$" xfId="1"/>
    <cellStyle name="$ &amp; ¢" xfId="2"/>
    <cellStyle name="$_Book1000" xfId="3"/>
    <cellStyle name="$_N24 Model" xfId="4"/>
    <cellStyle name="$_Network24 Projections" xfId="5"/>
    <cellStyle name="$m" xfId="6"/>
    <cellStyle name="$q" xfId="7"/>
    <cellStyle name="$q*" xfId="8"/>
    <cellStyle name="$qA" xfId="9"/>
    <cellStyle name="$qRange" xfId="10"/>
    <cellStyle name="$sign" xfId="11"/>
    <cellStyle name="%" xfId="12"/>
    <cellStyle name="%.00" xfId="13"/>
    <cellStyle name="?? [0]_VERA" xfId="14"/>
    <cellStyle name="?????_VERA" xfId="15"/>
    <cellStyle name="????_FIX 0503 Revenue Share Mar 2005" xfId="248"/>
    <cellStyle name="??_??????_???" xfId="16"/>
    <cellStyle name="20% - Accent1" xfId="223" builtinId="30" customBuiltin="1"/>
    <cellStyle name="20% - Accent1 2" xfId="467"/>
    <cellStyle name="20% - Accent1 3" xfId="436"/>
    <cellStyle name="20% - Accent2" xfId="227" builtinId="34" customBuiltin="1"/>
    <cellStyle name="20% - Accent2 2" xfId="469"/>
    <cellStyle name="20% - Accent2 3" xfId="438"/>
    <cellStyle name="20% - Accent3" xfId="231" builtinId="38" customBuiltin="1"/>
    <cellStyle name="20% - Accent3 2" xfId="471"/>
    <cellStyle name="20% - Accent3 3" xfId="440"/>
    <cellStyle name="20% - Accent4" xfId="235" builtinId="42" customBuiltin="1"/>
    <cellStyle name="20% - Accent4 2" xfId="473"/>
    <cellStyle name="20% - Accent4 3" xfId="442"/>
    <cellStyle name="20% - Accent5" xfId="239" builtinId="46" customBuiltin="1"/>
    <cellStyle name="20% - Accent5 2" xfId="475"/>
    <cellStyle name="20% - Accent5 3" xfId="444"/>
    <cellStyle name="20% - Accent6" xfId="243" builtinId="50" customBuiltin="1"/>
    <cellStyle name="20% - Accent6 2" xfId="477"/>
    <cellStyle name="20% - Accent6 3" xfId="446"/>
    <cellStyle name="40% - Accent1" xfId="224" builtinId="31" customBuiltin="1"/>
    <cellStyle name="40% - Accent1 2" xfId="468"/>
    <cellStyle name="40% - Accent1 3" xfId="437"/>
    <cellStyle name="40% - Accent2" xfId="228" builtinId="35" customBuiltin="1"/>
    <cellStyle name="40% - Accent2 2" xfId="470"/>
    <cellStyle name="40% - Accent2 3" xfId="439"/>
    <cellStyle name="40% - Accent3" xfId="232" builtinId="39" customBuiltin="1"/>
    <cellStyle name="40% - Accent3 2" xfId="472"/>
    <cellStyle name="40% - Accent3 3" xfId="441"/>
    <cellStyle name="40% - Accent4" xfId="236" builtinId="43" customBuiltin="1"/>
    <cellStyle name="40% - Accent4 2" xfId="474"/>
    <cellStyle name="40% - Accent4 3" xfId="443"/>
    <cellStyle name="40% - Accent5" xfId="240" builtinId="47" customBuiltin="1"/>
    <cellStyle name="40% - Accent5 2" xfId="476"/>
    <cellStyle name="40% - Accent5 3" xfId="445"/>
    <cellStyle name="40% - Accent6" xfId="244" builtinId="51" customBuiltin="1"/>
    <cellStyle name="40% - Accent6 2" xfId="478"/>
    <cellStyle name="40% - Accent6 3" xfId="447"/>
    <cellStyle name="60% - Accent1" xfId="225" builtinId="32" customBuiltin="1"/>
    <cellStyle name="60% - Accent2" xfId="229" builtinId="36" customBuiltin="1"/>
    <cellStyle name="60% - Accent3" xfId="233" builtinId="40" customBuiltin="1"/>
    <cellStyle name="60% - Accent4" xfId="237" builtinId="44" customBuiltin="1"/>
    <cellStyle name="60% - Accent5" xfId="241" builtinId="48" customBuiltin="1"/>
    <cellStyle name="60% - Accent6" xfId="245" builtinId="52" customBuiltin="1"/>
    <cellStyle name="Accent1" xfId="222" builtinId="29" customBuiltin="1"/>
    <cellStyle name="Accent2" xfId="226" builtinId="33" customBuiltin="1"/>
    <cellStyle name="Accent3" xfId="230" builtinId="37" customBuiltin="1"/>
    <cellStyle name="Accent4" xfId="234" builtinId="41" customBuiltin="1"/>
    <cellStyle name="Accent5" xfId="238" builtinId="45" customBuiltin="1"/>
    <cellStyle name="Accent6" xfId="242" builtinId="49" customBuiltin="1"/>
    <cellStyle name="Arial 10" xfId="17"/>
    <cellStyle name="Arial 10 2" xfId="249"/>
    <cellStyle name="Arial 12" xfId="18"/>
    <cellStyle name="Bad" xfId="212" builtinId="27" customBuiltin="1"/>
    <cellStyle name="Border Heavy" xfId="19"/>
    <cellStyle name="Border Thin" xfId="20"/>
    <cellStyle name="Border, Bottom" xfId="21"/>
    <cellStyle name="Border, Left" xfId="22"/>
    <cellStyle name="Border, Right" xfId="23"/>
    <cellStyle name="Border, Top" xfId="24"/>
    <cellStyle name="British Pound" xfId="25"/>
    <cellStyle name="Calc Currency (0)" xfId="26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alculation" xfId="216" builtinId="22" customBuiltin="1"/>
    <cellStyle name="Check Cell" xfId="218" builtinId="23" customBuiltin="1"/>
    <cellStyle name="Colhead_left" xfId="34"/>
    <cellStyle name="Comma" xfId="35" builtinId="3"/>
    <cellStyle name="Comma  - Style1" xfId="36"/>
    <cellStyle name="Comma  - Style2" xfId="37"/>
    <cellStyle name="Comma  - Style3" xfId="38"/>
    <cellStyle name="Comma  - Style4" xfId="39"/>
    <cellStyle name="Comma  - Style5" xfId="40"/>
    <cellStyle name="Comma  - Style6" xfId="41"/>
    <cellStyle name="Comma  - Style7" xfId="42"/>
    <cellStyle name="Comma  - Style8" xfId="43"/>
    <cellStyle name="comma (0)" xfId="44"/>
    <cellStyle name="Comma [00]" xfId="45"/>
    <cellStyle name="Comma 0" xfId="46"/>
    <cellStyle name="Comma 10" xfId="461"/>
    <cellStyle name="Comma 2" xfId="47"/>
    <cellStyle name="Comma 2 2" xfId="377"/>
    <cellStyle name="Comma 3" xfId="251"/>
    <cellStyle name="Comma 4" xfId="252"/>
    <cellStyle name="Comma 4 2" xfId="430"/>
    <cellStyle name="Comma 5" xfId="253"/>
    <cellStyle name="Comma 6" xfId="254"/>
    <cellStyle name="Comma 7" xfId="255"/>
    <cellStyle name="Comma 7 2" xfId="378"/>
    <cellStyle name="Comma 8" xfId="370"/>
    <cellStyle name="Comma 9" xfId="375"/>
    <cellStyle name="Comma 9 2" xfId="487"/>
    <cellStyle name="Comma 9 3" xfId="454"/>
    <cellStyle name="Comma0" xfId="256"/>
    <cellStyle name="Currency" xfId="48" builtinId="4"/>
    <cellStyle name="Currency [00]" xfId="49"/>
    <cellStyle name="Currency [2]" xfId="50"/>
    <cellStyle name="Currency 0" xfId="51"/>
    <cellStyle name="Currency 2" xfId="52"/>
    <cellStyle name="Currency 3" xfId="374"/>
    <cellStyle name="Currency 4" xfId="379"/>
    <cellStyle name="Currency 5" xfId="380"/>
    <cellStyle name="Currency 6" xfId="381"/>
    <cellStyle name="Currency0" xfId="257"/>
    <cellStyle name="d_yield" xfId="53"/>
    <cellStyle name="d_yield_Metrics Q1 2010 Unlocked" xfId="54"/>
    <cellStyle name="d_yield_Units" xfId="382"/>
    <cellStyle name="Date" xfId="55"/>
    <cellStyle name="Date 2" xfId="258"/>
    <cellStyle name="Date 3" xfId="429"/>
    <cellStyle name="Date Aligned" xfId="56"/>
    <cellStyle name="Date Short" xfId="57"/>
    <cellStyle name="Date_2005 HC Requests" xfId="260"/>
    <cellStyle name="Dotted Line" xfId="58"/>
    <cellStyle name="Double Accounting" xfId="59"/>
    <cellStyle name="Enter Currency (0)" xfId="60"/>
    <cellStyle name="Enter Currency (2)" xfId="61"/>
    <cellStyle name="Enter Units (0)" xfId="62"/>
    <cellStyle name="Enter Units (1)" xfId="63"/>
    <cellStyle name="Enter Units (2)" xfId="64"/>
    <cellStyle name="eps" xfId="65"/>
    <cellStyle name="eps$" xfId="66"/>
    <cellStyle name="eps$A" xfId="67"/>
    <cellStyle name="eps$E" xfId="68"/>
    <cellStyle name="eps_Akamai_Model_Master012301" xfId="69"/>
    <cellStyle name="epsA" xfId="70"/>
    <cellStyle name="epsE" xfId="71"/>
    <cellStyle name="Euro" xfId="262"/>
    <cellStyle name="Euro 2" xfId="432"/>
    <cellStyle name="Explanatory Text" xfId="220" builtinId="53" customBuiltin="1"/>
    <cellStyle name="Fixed" xfId="263"/>
    <cellStyle name="Followed Hyperlink" xfId="426" builtinId="9" customBuiltin="1"/>
    <cellStyle name="Footnote" xfId="72"/>
    <cellStyle name="fy_eps$" xfId="73"/>
    <cellStyle name="g_rate" xfId="74"/>
    <cellStyle name="g_rate 2" xfId="264"/>
    <cellStyle name="g_rate_2005 Headcount Manager" xfId="265"/>
    <cellStyle name="g_rate_2005 Headcount Manager_Units" xfId="383"/>
    <cellStyle name="g_rate_20072008 charts" xfId="266"/>
    <cellStyle name="g_rate_2008 10 06 Oct Global Forecast" xfId="267"/>
    <cellStyle name="g_rate_2008 New Customer Revenue Impact" xfId="384"/>
    <cellStyle name="g_rate_2008 Tier A+  A '09 Targets-wkcpy (4)" xfId="268"/>
    <cellStyle name="g_rate_2008 Tier A+  A '09 Targets-wkcpy-SAS" xfId="269"/>
    <cellStyle name="g_rate_2009 Currency Impact Estimate (Dec 03 08)" xfId="270"/>
    <cellStyle name="g_rate_2009 Unit Count by Sales Organization (2)" xfId="385"/>
    <cellStyle name="g_rate_2009 Unit Count by Sales Organization (Dec 2)" xfId="386"/>
    <cellStyle name="g_rate_3 Year  Model 4-15.1 Base with 2006 and 2007 v1" xfId="75"/>
    <cellStyle name="g_rate_3 Year  Model 4-15.1 Base with 2006 and 2007 v1_Metrics Q1 2010 Unlocked" xfId="76"/>
    <cellStyle name="g_rate_3 Year  Model 4-15.1 Base with 2006 and 2007 v1_Units" xfId="387"/>
    <cellStyle name="g_rate_3 Year Plan CapEx swag for 7 21 BOD (2)" xfId="77"/>
    <cellStyle name="g_rate_3 Year Plan CapEx swag for 7 21 BOD (2)_Metrics Q1 2010 Unlocked" xfId="78"/>
    <cellStyle name="g_rate_AKAM COGS Build-up" xfId="388"/>
    <cellStyle name="g_rate_Akamai_Model_Master012301" xfId="79"/>
    <cellStyle name="g_rate_Akamai_Model_Master012301_Metrics Q1 2010 Unlocked" xfId="80"/>
    <cellStyle name="g_rate_Akamai_Model_Master012301_Units" xfId="389"/>
    <cellStyle name="g_rate_Akamai_Model_Master021601" xfId="81"/>
    <cellStyle name="g_rate_Akamai_Model_Master021601_Metrics Q1 2010 Unlocked" xfId="82"/>
    <cellStyle name="g_rate_Akamai_Model_Master021601_Units" xfId="390"/>
    <cellStyle name="g_rate_Akamai_Model_Master061001" xfId="83"/>
    <cellStyle name="g_rate_Akamai_Model_Master061001_Metrics Q1 2010 Unlocked" xfId="84"/>
    <cellStyle name="g_rate_Akamai_Model_Master061001_Units" xfId="391"/>
    <cellStyle name="g_rate_AOL_Model_Master" xfId="85"/>
    <cellStyle name="g_rate_AOL_Model_Master_Metrics Q1 2010 Unlocked" xfId="86"/>
    <cellStyle name="g_rate_AOL_Model_Master_Units" xfId="392"/>
    <cellStyle name="g_rate_Book2" xfId="271"/>
    <cellStyle name="g_rate_Currency Analysis 09 RB (Feb 03 08)" xfId="272"/>
    <cellStyle name="g_rate_Currency Analysis 09 RB (Jan 23 08)" xfId="273"/>
    <cellStyle name="g_rate_Data by Month" xfId="274"/>
    <cellStyle name="g_rate_deprec update 7.1.04" xfId="87"/>
    <cellStyle name="g_rate_deprec update 7.1.04_Metrics Q1 2010 Unlocked" xfId="88"/>
    <cellStyle name="g_rate_deprec update 7.1.04_Units" xfId="393"/>
    <cellStyle name="g_rate_deprec update 7.8.04" xfId="89"/>
    <cellStyle name="g_rate_deprec update 7.8.04_Metrics Q1 2010 Unlocked" xfId="90"/>
    <cellStyle name="g_rate_deprec update 7.8.04_Units" xfId="394"/>
    <cellStyle name="g_rate_Earnings Call - Currency Analysis (Feb 09)" xfId="275"/>
    <cellStyle name="g_rate_Earnings Call - Currency Analysis (Feb 09) RB" xfId="276"/>
    <cellStyle name="g_rate_EarningsModel" xfId="91"/>
    <cellStyle name="g_rate_EarningsModel_Metrics Q1 2010 Unlocked" xfId="92"/>
    <cellStyle name="g_rate_EarningsModel_Units" xfId="395"/>
    <cellStyle name="g_rate_Ed's Comments on 2009 Rev Plan" xfId="277"/>
    <cellStyle name="g_rate_Hist + F'Cast RT &amp; CT" xfId="396"/>
    <cellStyle name="g_rate_Info for monthly COGS meeting" xfId="93"/>
    <cellStyle name="g_rate_Info for monthly COGS meeting_Metrics Q1 2010 Unlocked" xfId="94"/>
    <cellStyle name="g_rate_Info for monthly COGS meeting_Units" xfId="397"/>
    <cellStyle name="g_rate_Jan 23 Currency Analysis 09 RB (Jan 23 08)" xfId="278"/>
    <cellStyle name="g_rate_JD Q4 revenue" xfId="95"/>
    <cellStyle name="g_rate_JD Q4 revenue_Metrics Q1 2010 Unlocked" xfId="96"/>
    <cellStyle name="g_rate_JDs Mgmt Offsite 9_23_08" xfId="279"/>
    <cellStyle name="g_rate_LC Model082901 - MASTER" xfId="97"/>
    <cellStyle name="g_rate_LC Model082901 - MASTER_Metrics Q1 2010 Unlocked" xfId="98"/>
    <cellStyle name="g_rate_LC Model082901 - MASTER_Units" xfId="398"/>
    <cellStyle name="g_rate_Mapping Points" xfId="99"/>
    <cellStyle name="g_rate_Mapping Points_Metrics Q1 2010 Unlocked" xfId="100"/>
    <cellStyle name="g_rate_Mapping Points_Units" xfId="399"/>
    <cellStyle name="g_rate_Mapping Points2" xfId="101"/>
    <cellStyle name="g_rate_Mapping Points2_Metrics Q1 2010 Unlocked" xfId="102"/>
    <cellStyle name="g_rate_Mapping Points2_Units" xfId="400"/>
    <cellStyle name="g_rate_Metrics - 2008" xfId="280"/>
    <cellStyle name="g_rate_Metrics Q1 2010 Unlocked" xfId="103"/>
    <cellStyle name="g_rate_MSFT_Model_Master012201" xfId="104"/>
    <cellStyle name="g_rate_MSFT_Model_Master012201_Metrics Q1 2010 Unlocked" xfId="105"/>
    <cellStyle name="g_rate_MSFT_Model_Master012201_Units" xfId="401"/>
    <cellStyle name="g_rate_MSFT_Model_Master101801.xls1" xfId="106"/>
    <cellStyle name="g_rate_MSFT_Model_Master101801.xls1_Metrics Q1 2010 Unlocked" xfId="107"/>
    <cellStyle name="g_rate_MSFT_Model_Master101801.xls1_Units" xfId="402"/>
    <cellStyle name="g_rate_New RHATModel 022101" xfId="108"/>
    <cellStyle name="g_rate_New RHATModel 022101_Metrics Q1 2010 Unlocked" xfId="109"/>
    <cellStyle name="g_rate_New RHATModel 022101_Units" xfId="403"/>
    <cellStyle name="g_rate_Q3 09 FX Analysis (07-15-09)" xfId="281"/>
    <cellStyle name="g_rate_Q4 2008 Currency Impact Est as Dec Avg (Dec 08 08)" xfId="282"/>
    <cellStyle name="g_rate_Q4 2008 Currency Impact Est as Nov Avg (Nov 10 08)" xfId="283"/>
    <cellStyle name="g_rate_Q4 2008 Currency Impact Est as Nov Avg (Nov 30 08)" xfId="284"/>
    <cellStyle name="g_rate_Q4 2008 Currency Impact Est as Oct Avg (Nov 13 08)" xfId="285"/>
    <cellStyle name="g_rate_Revenue by segment 09-23-2008" xfId="286"/>
    <cellStyle name="g_rate_Revenue Forecast 3YP 6_11_08" xfId="287"/>
    <cellStyle name="g_rate_Sales Productivity to Revenue" xfId="404"/>
    <cellStyle name="g_rate_Summary-Install" xfId="288"/>
    <cellStyle name="g_rate_Summary-Maintenance" xfId="289"/>
    <cellStyle name="g_rate_Summary-Royalty" xfId="290"/>
    <cellStyle name="g_rate_Summary-Site Analyzer" xfId="291"/>
    <cellStyle name="g_rate_Tom's Effective cost per Mb" xfId="292"/>
    <cellStyle name="g_rate_Top accts segmentation (09-24-2008)" xfId="293"/>
    <cellStyle name="g_rate_Top accts segmentation (09-25-2008)" xfId="294"/>
    <cellStyle name="g_rate_Traffic by Group (YTD Q3-2008) (version 1)" xfId="405"/>
    <cellStyle name="g_rate_Units" xfId="406"/>
    <cellStyle name="g_rate_VRSN Model Master 071201" xfId="110"/>
    <cellStyle name="g_rate_VRSN Model Master 071201_Metrics Q1 2010 Unlocked" xfId="111"/>
    <cellStyle name="g_rate_VRSN Model Master 071201_Units" xfId="407"/>
    <cellStyle name="Good" xfId="211" builtinId="26" customBuiltin="1"/>
    <cellStyle name="Grey" xfId="112"/>
    <cellStyle name="Grey 2" xfId="295"/>
    <cellStyle name="Hard Percent" xfId="113"/>
    <cellStyle name="Header" xfId="114"/>
    <cellStyle name="HEADER 2" xfId="296"/>
    <cellStyle name="Header1" xfId="115"/>
    <cellStyle name="Header2" xfId="116"/>
    <cellStyle name="Heading 1" xfId="209" builtinId="16" customBuiltin="1"/>
    <cellStyle name="Heading 1 2" xfId="428"/>
    <cellStyle name="Heading 2" xfId="117" builtinId="17" customBuiltin="1"/>
    <cellStyle name="Heading 2 2" xfId="419"/>
    <cellStyle name="Heading 2 3" xfId="427"/>
    <cellStyle name="Heading 3" xfId="118" builtinId="18" customBuiltin="1"/>
    <cellStyle name="Heading 3 2" xfId="420"/>
    <cellStyle name="Heading 4" xfId="210" builtinId="19" customBuiltin="1"/>
    <cellStyle name="Headings" xfId="297"/>
    <cellStyle name="Hyperlink 2" xfId="298"/>
    <cellStyle name="Hyperlink 3" xfId="299"/>
    <cellStyle name="Hyperlink 4" xfId="300"/>
    <cellStyle name="Hyperlink 5" xfId="301"/>
    <cellStyle name="Hyperlink 6" xfId="302"/>
    <cellStyle name="Hyperlink 7" xfId="303"/>
    <cellStyle name="Hyperlink 8" xfId="371"/>
    <cellStyle name="Hyperlink 9" xfId="425"/>
    <cellStyle name="Input" xfId="214" builtinId="20" customBuiltin="1"/>
    <cellStyle name="Input [yellow]" xfId="119"/>
    <cellStyle name="Input [yellow] 2" xfId="304"/>
    <cellStyle name="KP_Normal" xfId="120"/>
    <cellStyle name="Link Currency (0)" xfId="121"/>
    <cellStyle name="Link Currency (2)" xfId="122"/>
    <cellStyle name="Link Units (0)" xfId="123"/>
    <cellStyle name="Link Units (1)" xfId="124"/>
    <cellStyle name="Link Units (2)" xfId="125"/>
    <cellStyle name="Linked Cell" xfId="217" builtinId="24" customBuiltin="1"/>
    <cellStyle name="m" xfId="126"/>
    <cellStyle name="m 2" xfId="305"/>
    <cellStyle name="m$" xfId="127"/>
    <cellStyle name="m_2005 Headcount Manager" xfId="306"/>
    <cellStyle name="m_20072008 charts" xfId="307"/>
    <cellStyle name="m_2008 10 06 Oct Global Forecast" xfId="308"/>
    <cellStyle name="m_2008 New Customer Revenue Impact" xfId="408"/>
    <cellStyle name="m_2008 Tier A+  A '09 Targets-wkcpy (4)" xfId="309"/>
    <cellStyle name="m_2008 Tier A+  A '09 Targets-wkcpy-SAS" xfId="310"/>
    <cellStyle name="m_2009 Currency Impact Estimate (Dec 03 08)" xfId="311"/>
    <cellStyle name="m_2009 Unit Count by Sales Organization (2)" xfId="409"/>
    <cellStyle name="m_2009 Unit Count by Sales Organization (Dec 2)" xfId="410"/>
    <cellStyle name="m_3 Year  Model 4-15.1 Base with 2006 and 2007 v1" xfId="128"/>
    <cellStyle name="m_3 Year Plan CapEx swag for 7 21 BOD (2)" xfId="129"/>
    <cellStyle name="m_AKAM COGS Build-up" xfId="411"/>
    <cellStyle name="m_Akamai_Model_Master012301" xfId="130"/>
    <cellStyle name="m_Akamai_Model_Master021601" xfId="131"/>
    <cellStyle name="m_Akamai_Model_Master061001" xfId="132"/>
    <cellStyle name="m_AOL_Model_Master" xfId="133"/>
    <cellStyle name="m_Book2" xfId="312"/>
    <cellStyle name="m_Currency Analysis 09 RB (Feb 03 08)" xfId="313"/>
    <cellStyle name="m_Currency Analysis 09 RB (Jan 23 08)" xfId="314"/>
    <cellStyle name="m_Data by Month" xfId="315"/>
    <cellStyle name="m_deprec update 7.1.04" xfId="134"/>
    <cellStyle name="m_deprec update 7.8.04" xfId="135"/>
    <cellStyle name="m_Earnings Call - Currency Analysis (Feb 09)" xfId="316"/>
    <cellStyle name="m_Earnings Call - Currency Analysis (Feb 09) RB" xfId="317"/>
    <cellStyle name="m_EarningsModel" xfId="136"/>
    <cellStyle name="m_Ed's Comments on 2009 Rev Plan" xfId="318"/>
    <cellStyle name="m_Hist + F'Cast RT &amp; CT" xfId="412"/>
    <cellStyle name="m_Info for monthly COGS meeting" xfId="137"/>
    <cellStyle name="m_Jan 23 Currency Analysis 09 RB (Jan 23 08)" xfId="319"/>
    <cellStyle name="m_JD Q4 revenue" xfId="138"/>
    <cellStyle name="m_JDs Mgmt Offsite 9_23_08" xfId="320"/>
    <cellStyle name="m_LC Model082901 - MASTER" xfId="139"/>
    <cellStyle name="m_Mapping Points" xfId="140"/>
    <cellStyle name="m_Mapping Points2" xfId="141"/>
    <cellStyle name="m_Metrics - 2008" xfId="321"/>
    <cellStyle name="m_MSFT_Model_Master012201" xfId="142"/>
    <cellStyle name="m_MSFT_Model_Master101801.xls1" xfId="143"/>
    <cellStyle name="m_New RHATModel 022101" xfId="144"/>
    <cellStyle name="m_Q3 09 FX Analysis (07-15-09)" xfId="322"/>
    <cellStyle name="m_Q4 2008 Currency Impact Est as Dec Avg (Dec 08 08)" xfId="323"/>
    <cellStyle name="m_Q4 2008 Currency Impact Est as Nov Avg (Nov 10 08)" xfId="324"/>
    <cellStyle name="m_Q4 2008 Currency Impact Est as Nov Avg (Nov 30 08)" xfId="325"/>
    <cellStyle name="m_Q4 2008 Currency Impact Est as Oct Avg (Nov 13 08)" xfId="326"/>
    <cellStyle name="m_Revenue by segment 09-23-2008" xfId="327"/>
    <cellStyle name="m_Revenue Forecast 3YP 6_11_08" xfId="328"/>
    <cellStyle name="m_Sales Productivity to Revenue" xfId="413"/>
    <cellStyle name="m_Summary-Install" xfId="329"/>
    <cellStyle name="m_Summary-Maintenance" xfId="330"/>
    <cellStyle name="m_Summary-Royalty" xfId="331"/>
    <cellStyle name="m_Summary-Site Analyzer" xfId="332"/>
    <cellStyle name="m_Tom's Effective cost per Mb" xfId="333"/>
    <cellStyle name="m_Top accts segmentation (09-24-2008)" xfId="334"/>
    <cellStyle name="m_Top accts segmentation (09-25-2008)" xfId="335"/>
    <cellStyle name="m_Traffic by Group (YTD Q3-2008) (version 1)" xfId="414"/>
    <cellStyle name="m_VRSN Model Master 071201" xfId="145"/>
    <cellStyle name="Milliers [0]_PERSONAL" xfId="336"/>
    <cellStyle name="Milliers_PERSONAL" xfId="337"/>
    <cellStyle name="Millions" xfId="338"/>
    <cellStyle name="mm" xfId="146"/>
    <cellStyle name="mm 2" xfId="339"/>
    <cellStyle name="mm/dd/yy" xfId="147"/>
    <cellStyle name="mm_2005 Headcount Manager" xfId="340"/>
    <cellStyle name="Model" xfId="148"/>
    <cellStyle name="Monétaire [0]_PERSONAL" xfId="341"/>
    <cellStyle name="Monétaire_PERSONAL" xfId="342"/>
    <cellStyle name="Multiple" xfId="149"/>
    <cellStyle name="Neutral" xfId="213" builtinId="28" customBuiltin="1"/>
    <cellStyle name="no dec" xfId="150"/>
    <cellStyle name="Normal" xfId="0" builtinId="0"/>
    <cellStyle name="Normal - Style1" xfId="151"/>
    <cellStyle name="Normal 10" xfId="423"/>
    <cellStyle name="Normal 10 2" xfId="489"/>
    <cellStyle name="Normal 10 3" xfId="457"/>
    <cellStyle name="Normal 11" xfId="246"/>
    <cellStyle name="Normal 12" xfId="418"/>
    <cellStyle name="Normal 13" xfId="431"/>
    <cellStyle name="Normal 14" xfId="459"/>
    <cellStyle name="Normal 15" xfId="462"/>
    <cellStyle name="Normal 2" xfId="343"/>
    <cellStyle name="Normal 2 2" xfId="415"/>
    <cellStyle name="Normal 2 3" xfId="261"/>
    <cellStyle name="Normal 3" xfId="247"/>
    <cellStyle name="Normal 3 2" xfId="373"/>
    <cellStyle name="Normal 4" xfId="344"/>
    <cellStyle name="Normal 4 2" xfId="416"/>
    <cellStyle name="Normal 4 3" xfId="479"/>
    <cellStyle name="Normal 4 4" xfId="449"/>
    <cellStyle name="Normal 5" xfId="345"/>
    <cellStyle name="Normal 5 2" xfId="480"/>
    <cellStyle name="Normal 5 3" xfId="450"/>
    <cellStyle name="Normal 6" xfId="346"/>
    <cellStyle name="Normal 6 2" xfId="481"/>
    <cellStyle name="Normal 6 3" xfId="451"/>
    <cellStyle name="Normal 7" xfId="347"/>
    <cellStyle name="Normal 7 2" xfId="482"/>
    <cellStyle name="Normal 7 3" xfId="452"/>
    <cellStyle name="Normal 8" xfId="368"/>
    <cellStyle name="Normal 8 2" xfId="486"/>
    <cellStyle name="Normal 8 3" xfId="453"/>
    <cellStyle name="Normal 9" xfId="369"/>
    <cellStyle name="Note 2" xfId="424"/>
    <cellStyle name="Note 2 2" xfId="490"/>
    <cellStyle name="Note 2 3" xfId="458"/>
    <cellStyle name="Output" xfId="215" builtinId="21" customBuiltin="1"/>
    <cellStyle name="Output Amounts" xfId="152"/>
    <cellStyle name="Output Amounts 2" xfId="348"/>
    <cellStyle name="Output Column Headings" xfId="153"/>
    <cellStyle name="Output Column Headings 2" xfId="422"/>
    <cellStyle name="Output Line Items" xfId="154"/>
    <cellStyle name="Output Line Items 2" xfId="433"/>
    <cellStyle name="Output Report Heading" xfId="155"/>
    <cellStyle name="Output Report Heading 2" xfId="250"/>
    <cellStyle name="Output Report Title" xfId="156"/>
    <cellStyle name="Output Report Title 2" xfId="421"/>
    <cellStyle name="Page Heading Large" xfId="157"/>
    <cellStyle name="Page Heading Small" xfId="158"/>
    <cellStyle name="Page Number" xfId="159"/>
    <cellStyle name="Palatino" xfId="160"/>
    <cellStyle name="Palatino 2" xfId="349"/>
    <cellStyle name="Palatino 2 2" xfId="483"/>
    <cellStyle name="Palatino 3" xfId="463"/>
    <cellStyle name="pe" xfId="161"/>
    <cellStyle name="PEG" xfId="162"/>
    <cellStyle name="Percent" xfId="163" builtinId="5"/>
    <cellStyle name="Percent [0]" xfId="164"/>
    <cellStyle name="Percent [00]" xfId="165"/>
    <cellStyle name="Percent [00] 2" xfId="350"/>
    <cellStyle name="Percent [2]" xfId="166"/>
    <cellStyle name="Percent 2" xfId="351"/>
    <cellStyle name="Percent 3" xfId="372"/>
    <cellStyle name="Percent 4" xfId="376"/>
    <cellStyle name="Percent 4 2" xfId="488"/>
    <cellStyle name="Percent 4 3" xfId="455"/>
    <cellStyle name="Percent 5" xfId="417"/>
    <cellStyle name="Percent 6" xfId="460"/>
    <cellStyle name="Percent Hard" xfId="167"/>
    <cellStyle name="Percent Hard 2" xfId="352"/>
    <cellStyle name="PostIt" xfId="353"/>
    <cellStyle name="PostItBlue" xfId="354"/>
    <cellStyle name="PostItGreen" xfId="355"/>
    <cellStyle name="PostIt-Green" xfId="356"/>
    <cellStyle name="PostIt-Yellow" xfId="357"/>
    <cellStyle name="PrePop Currency (0)" xfId="168"/>
    <cellStyle name="PrePop Currency (2)" xfId="169"/>
    <cellStyle name="PrePop Units (0)" xfId="170"/>
    <cellStyle name="PrePop Units (1)" xfId="171"/>
    <cellStyle name="PrePop Units (2)" xfId="172"/>
    <cellStyle name="price" xfId="173"/>
    <cellStyle name="Project- O/S" xfId="358"/>
    <cellStyle name="q" xfId="174"/>
    <cellStyle name="QEPS-h" xfId="175"/>
    <cellStyle name="QEPS-H1" xfId="176"/>
    <cellStyle name="qRange" xfId="177"/>
    <cellStyle name="range" xfId="178"/>
    <cellStyle name="Right" xfId="179"/>
    <cellStyle name="Shaded" xfId="180"/>
    <cellStyle name="Single Accounting" xfId="181"/>
    <cellStyle name="Style 1" xfId="182"/>
    <cellStyle name="Style 1 2" xfId="359"/>
    <cellStyle name="Style 2" xfId="360"/>
    <cellStyle name="Subhead" xfId="183"/>
    <cellStyle name="subhead 2" xfId="361"/>
    <cellStyle name="Subhead 3" xfId="464"/>
    <cellStyle name="Subhead 4" xfId="435"/>
    <cellStyle name="Subhead 5" xfId="448"/>
    <cellStyle name="Subhead 6" xfId="491"/>
    <cellStyle name="Subhead 7" xfId="456"/>
    <cellStyle name="Subhead 8" xfId="434"/>
    <cellStyle name="Subhead 9" xfId="492"/>
    <cellStyle name="SubTotal" xfId="362"/>
    <cellStyle name="Table Col Head" xfId="184"/>
    <cellStyle name="Table Head" xfId="185"/>
    <cellStyle name="Table Head Aligned" xfId="186"/>
    <cellStyle name="Table Head Blue" xfId="187"/>
    <cellStyle name="Table Head Green" xfId="188"/>
    <cellStyle name="Table Sub Head" xfId="189"/>
    <cellStyle name="Table Title" xfId="190"/>
    <cellStyle name="Table Units" xfId="191"/>
    <cellStyle name="Table_Header" xfId="192"/>
    <cellStyle name="TableBody" xfId="193"/>
    <cellStyle name="TableColHeads" xfId="194"/>
    <cellStyle name="tcn" xfId="195"/>
    <cellStyle name="Text Indent A" xfId="196"/>
    <cellStyle name="Text Indent B" xfId="197"/>
    <cellStyle name="Text Indent C" xfId="198"/>
    <cellStyle name="Text Wrap" xfId="199"/>
    <cellStyle name="Times 10" xfId="200"/>
    <cellStyle name="Times 12" xfId="201"/>
    <cellStyle name="Title" xfId="208" builtinId="15" customBuiltin="1"/>
    <cellStyle name="title1" xfId="202"/>
    <cellStyle name="title1 2" xfId="363"/>
    <cellStyle name="title1 2 2" xfId="484"/>
    <cellStyle name="title1 3" xfId="465"/>
    <cellStyle name="title2" xfId="203"/>
    <cellStyle name="title2 2" xfId="364"/>
    <cellStyle name="title2 2 2" xfId="485"/>
    <cellStyle name="title2 3" xfId="466"/>
    <cellStyle name="tn" xfId="204"/>
    <cellStyle name="Total" xfId="221" builtinId="25" customBuiltin="1"/>
    <cellStyle name="Total 2" xfId="259"/>
    <cellStyle name="Underline_Single" xfId="205"/>
    <cellStyle name="Unprotect" xfId="365"/>
    <cellStyle name="Warning Text" xfId="219" builtinId="11" customBuiltin="1"/>
    <cellStyle name="Year" xfId="206"/>
    <cellStyle name="Yen" xfId="207"/>
    <cellStyle name="桁区切り_FIX 0503 Revenue Share Mar 2005" xfId="366"/>
    <cellStyle name="標準_FIX 0503 Revenue Share Mar 2005" xfId="3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67236</xdr:colOff>
      <xdr:row>2</xdr:row>
      <xdr:rowOff>81241</xdr:rowOff>
    </xdr:from>
    <xdr:to>
      <xdr:col>6</xdr:col>
      <xdr:colOff>798420</xdr:colOff>
      <xdr:row>5</xdr:row>
      <xdr:rowOff>109816</xdr:rowOff>
    </xdr:to>
    <xdr:pic>
      <xdr:nvPicPr>
        <xdr:cNvPr id="10241" name="Picture 8" descr="excel_he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3765" y="395006"/>
          <a:ext cx="2333625" cy="499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17369</xdr:colOff>
      <xdr:row>2</xdr:row>
      <xdr:rowOff>107576</xdr:rowOff>
    </xdr:from>
    <xdr:to>
      <xdr:col>1</xdr:col>
      <xdr:colOff>1017494</xdr:colOff>
      <xdr:row>5</xdr:row>
      <xdr:rowOff>121583</xdr:rowOff>
    </xdr:to>
    <xdr:pic>
      <xdr:nvPicPr>
        <xdr:cNvPr id="10242" name="Picture 4" descr="excel_header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0281" y="421341"/>
          <a:ext cx="1000125" cy="484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researchny02\eqshare02\shared\shimamh\ACTIVE%20COVERAGE\Corning\GLW_model1_Liss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Research\Readerman\Models\MSFT\MSFT_Rebuild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search\Readerman\Models\RealNetworks\RNWK%20Model%20Mas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TEMP\Comms%20Equipment%20Comp%20Sheet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conndist\amp\AMP_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on_user_1\shared\DEALS%20IN%20PROCESS\FileTek\Valuations\FileTek%20Valuation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Industry%20Report%20Tab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JDSU%20Report%20Tabl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MP\TWeisel_Internet%20Security_Upda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shared\shimamh\ACTIVE%20COVERAGE\SDL%20Inc\Hasan's_%20Template_SDL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Documents%20and%20Settings\rkomenda\Local%20Settings\Temporary%20Internet%20Files\OLK1D\6+6%20-%2004%20Models\Planning%20P&amp;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TEMP\NTIN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Research\Hasan%20Imam%202\Active%20Coverage\Models\Systems\ON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TLAB\TL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data$\Departments\IR\Co-Op\Comparables\comps(May%2020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ONIS\GLW%20Report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Documents%20and%20Settings\mphilbin\Desktop\JD%20Q4%20revenu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GLW\JDSU%20Report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GLW%20Report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ju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Finance\PUBLIC%20COMP%20DATABASE\DATA%20INPU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CIEN%20Report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CF"/>
      <sheetName val="Seg"/>
      <sheetName val="IS"/>
      <sheetName val="Dow Corning"/>
      <sheetName val="Annual IS"/>
      <sheetName val="Old CF"/>
    </sheetNames>
    <sheetDataSet>
      <sheetData sheetId="0" refreshError="1">
        <row r="6">
          <cell r="BB6">
            <v>101.5</v>
          </cell>
        </row>
        <row r="11">
          <cell r="BB11">
            <v>1632</v>
          </cell>
        </row>
        <row r="15">
          <cell r="BB15">
            <v>2909.9</v>
          </cell>
        </row>
        <row r="20">
          <cell r="BB20">
            <v>5673.8</v>
          </cell>
        </row>
        <row r="28">
          <cell r="BB28">
            <v>1218.7</v>
          </cell>
        </row>
        <row r="30">
          <cell r="BB30">
            <v>1287.5999999999999</v>
          </cell>
        </row>
        <row r="36">
          <cell r="BB36">
            <v>2116</v>
          </cell>
        </row>
        <row r="38">
          <cell r="BB38">
            <v>5673.8</v>
          </cell>
        </row>
        <row r="41">
          <cell r="BB41">
            <v>9.0311566367904383</v>
          </cell>
        </row>
        <row r="42">
          <cell r="BB42">
            <v>0.43320529236022193</v>
          </cell>
        </row>
        <row r="43">
          <cell r="BB43">
            <v>1483.8999999999999</v>
          </cell>
        </row>
        <row r="45">
          <cell r="BB45">
            <v>0.41220589460818358</v>
          </cell>
        </row>
        <row r="49">
          <cell r="BB49">
            <v>61.964804693758602</v>
          </cell>
        </row>
        <row r="51">
          <cell r="BB51">
            <v>4.6739108421355198</v>
          </cell>
        </row>
        <row r="52">
          <cell r="BB52">
            <v>8.477754669784647E-2</v>
          </cell>
        </row>
        <row r="53">
          <cell r="BB53">
            <v>0.76203985010686115</v>
          </cell>
        </row>
        <row r="54">
          <cell r="BB54">
            <v>1.4814704402750087</v>
          </cell>
        </row>
        <row r="55">
          <cell r="BB55">
            <v>4.2624638147314249</v>
          </cell>
        </row>
        <row r="56">
          <cell r="BB56">
            <v>0.18057290061102449</v>
          </cell>
        </row>
      </sheetData>
      <sheetData sheetId="1" refreshError="1">
        <row r="15">
          <cell r="AO15">
            <v>849.69999999999993</v>
          </cell>
          <cell r="AT15">
            <v>979.89999999999986</v>
          </cell>
          <cell r="AY15">
            <v>846.50000000000045</v>
          </cell>
          <cell r="BD15">
            <v>1044.2925600000005</v>
          </cell>
          <cell r="BI15">
            <v>1250.3517508852001</v>
          </cell>
        </row>
        <row r="16">
          <cell r="AY16">
            <v>3.6868466898954724</v>
          </cell>
          <cell r="BD16">
            <v>4.4594536564535092</v>
          </cell>
          <cell r="BI16">
            <v>5.3166865138097164</v>
          </cell>
        </row>
        <row r="30">
          <cell r="AO30">
            <v>8.2342580361073614E-2</v>
          </cell>
          <cell r="AT30">
            <v>0.12992727405620727</v>
          </cell>
          <cell r="AY30">
            <v>-4.1464285714283435E-2</v>
          </cell>
          <cell r="BD30">
            <v>0.12190001386156604</v>
          </cell>
          <cell r="BI30">
            <v>-0.43863272965688149</v>
          </cell>
        </row>
        <row r="67">
          <cell r="BB67">
            <v>980.39999999999986</v>
          </cell>
        </row>
        <row r="68">
          <cell r="BB68">
            <v>0.13564230279161382</v>
          </cell>
        </row>
        <row r="69">
          <cell r="BB69">
            <v>4.1843790012804085</v>
          </cell>
        </row>
        <row r="71">
          <cell r="BC71">
            <v>1184.6486164000003</v>
          </cell>
        </row>
        <row r="72">
          <cell r="BC72">
            <v>5.0507295519079101</v>
          </cell>
        </row>
        <row r="73">
          <cell r="BC73">
            <v>0.20833192207262385</v>
          </cell>
        </row>
        <row r="75">
          <cell r="BB75">
            <v>0.16870409497937419</v>
          </cell>
        </row>
        <row r="76">
          <cell r="BB76">
            <v>0.95954008458316531</v>
          </cell>
        </row>
        <row r="77">
          <cell r="BB77">
            <v>1.9384393063583816</v>
          </cell>
        </row>
        <row r="78">
          <cell r="BB78">
            <v>1.5803720511059856</v>
          </cell>
        </row>
        <row r="79">
          <cell r="BB79">
            <v>28.280699999999868</v>
          </cell>
        </row>
        <row r="80">
          <cell r="BB80">
            <v>0.120702944942381</v>
          </cell>
        </row>
        <row r="81">
          <cell r="BB81" t="str">
            <v>NM</v>
          </cell>
        </row>
        <row r="83">
          <cell r="AX83">
            <v>28.280699999999868</v>
          </cell>
          <cell r="BC83">
            <v>-141.67111849714502</v>
          </cell>
        </row>
        <row r="84">
          <cell r="BC84">
            <v>-0.60401244296373913</v>
          </cell>
        </row>
        <row r="85">
          <cell r="BC85" t="e">
            <v>#REF!</v>
          </cell>
        </row>
        <row r="86">
          <cell r="BC86">
            <v>-3.6993962904789152E-2</v>
          </cell>
        </row>
        <row r="87">
          <cell r="BC87" t="str">
            <v>NM</v>
          </cell>
        </row>
      </sheetData>
      <sheetData sheetId="2"/>
      <sheetData sheetId="3" refreshError="1">
        <row r="6">
          <cell r="AO6">
            <v>3651.6</v>
          </cell>
          <cell r="AT6">
            <v>3516.8</v>
          </cell>
          <cell r="AY6">
            <v>3484</v>
          </cell>
          <cell r="BD6">
            <v>4297.1925600000004</v>
          </cell>
          <cell r="BI6">
            <v>5205.1352580000002</v>
          </cell>
        </row>
        <row r="11">
          <cell r="AY11">
            <v>0.3817738231917337</v>
          </cell>
          <cell r="BD11">
            <v>0.38459820846380699</v>
          </cell>
          <cell r="BI11">
            <v>0.37859428391537875</v>
          </cell>
        </row>
        <row r="20">
          <cell r="AY20">
            <v>0.15743398392652136</v>
          </cell>
          <cell r="BD20">
            <v>0.15637943857931294</v>
          </cell>
          <cell r="BI20">
            <v>0.16511324072977626</v>
          </cell>
        </row>
        <row r="30">
          <cell r="AO30">
            <v>0.33490662836035306</v>
          </cell>
          <cell r="AT30">
            <v>0.33296249205340117</v>
          </cell>
          <cell r="AY30">
            <v>0.3051923632610935</v>
          </cell>
          <cell r="BD30">
            <v>0.30009388837981993</v>
          </cell>
          <cell r="BI30">
            <v>0.3050000000000001</v>
          </cell>
        </row>
        <row r="38">
          <cell r="AO38">
            <v>356.5999999999998</v>
          </cell>
          <cell r="AT38">
            <v>422.59999999999991</v>
          </cell>
          <cell r="AY38">
            <v>367.43430000000052</v>
          </cell>
          <cell r="BD38">
            <v>470.97919200000064</v>
          </cell>
          <cell r="BI38">
            <v>585.62094186521415</v>
          </cell>
        </row>
        <row r="42">
          <cell r="BB42">
            <v>234.3</v>
          </cell>
        </row>
        <row r="46">
          <cell r="AJ46">
            <v>1.280323744941487</v>
          </cell>
          <cell r="AO46">
            <v>1.4776943724176888</v>
          </cell>
          <cell r="AT46">
            <v>1.7224373344202157</v>
          </cell>
          <cell r="AW46">
            <v>0.44508670520231192</v>
          </cell>
          <cell r="AX46">
            <v>0.40174036095159921</v>
          </cell>
          <cell r="AY46">
            <v>1.5118715120565056</v>
          </cell>
          <cell r="BB46">
            <v>0.53870479258960902</v>
          </cell>
          <cell r="BC46">
            <v>0.50959674849094605</v>
          </cell>
          <cell r="BD46">
            <v>1.9039077998989415</v>
          </cell>
          <cell r="BI46">
            <v>2.3514191602698826</v>
          </cell>
          <cell r="BJ46">
            <v>2.6014191602698826</v>
          </cell>
        </row>
        <row r="61">
          <cell r="AY61">
            <v>226233.76623376625</v>
          </cell>
        </row>
        <row r="62">
          <cell r="AY62">
            <v>0.31875347127849407</v>
          </cell>
        </row>
        <row r="63">
          <cell r="AY63">
            <v>2.1600000000000001E-2</v>
          </cell>
        </row>
        <row r="66">
          <cell r="AY66">
            <v>208.62275449101799</v>
          </cell>
        </row>
        <row r="67">
          <cell r="AY67">
            <v>-0.15763105272621269</v>
          </cell>
        </row>
        <row r="69">
          <cell r="BB69">
            <v>3975.6</v>
          </cell>
        </row>
        <row r="70">
          <cell r="BB70">
            <v>0.14918340800693741</v>
          </cell>
        </row>
        <row r="71">
          <cell r="BB71">
            <v>0.38992856424187539</v>
          </cell>
        </row>
        <row r="72">
          <cell r="BB72">
            <v>0.15957339772612936</v>
          </cell>
        </row>
        <row r="73">
          <cell r="BB73">
            <v>-8.7193940859315866E-3</v>
          </cell>
        </row>
        <row r="74">
          <cell r="BB74">
            <v>0.24660428614548743</v>
          </cell>
        </row>
        <row r="75">
          <cell r="BB75">
            <v>1.7946544570164178</v>
          </cell>
        </row>
        <row r="76">
          <cell r="BB76">
            <v>0.19843060516795541</v>
          </cell>
        </row>
        <row r="77">
          <cell r="AY77">
            <v>0.25175301026073282</v>
          </cell>
        </row>
        <row r="78">
          <cell r="BC78">
            <v>2.1932201992087492</v>
          </cell>
        </row>
        <row r="79">
          <cell r="BA79">
            <v>0.26586832986430253</v>
          </cell>
          <cell r="BC79">
            <v>0.22208494823841485</v>
          </cell>
        </row>
        <row r="80">
          <cell r="BB80">
            <v>8.577321662139048E-2</v>
          </cell>
        </row>
        <row r="121">
          <cell r="AY121">
            <v>-9.3266606005459884E-3</v>
          </cell>
          <cell r="BD121">
            <v>0.23340773823191752</v>
          </cell>
          <cell r="BI121">
            <v>0.21128741272883511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FT_Rebuild2"/>
      <sheetName val="FinModel-FY"/>
      <sheetName val="Qrt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tly"/>
      <sheetName val="FCF"/>
      <sheetName val="DCF"/>
      <sheetName val="__FDSCACHE__"/>
      <sheetName val="WACC"/>
      <sheetName val="Yearly Summary"/>
      <sheetName val="Balance Sheet"/>
      <sheetName val="Business Factoids"/>
      <sheetName val="Earnings Cover"/>
      <sheetName val="Stat Box"/>
      <sheetName val="FinModel-F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Data"/>
      <sheetName val="Summary"/>
      <sheetName val="Comm Book"/>
      <sheetName val="Price Change"/>
      <sheetName val="DO NOT USE"/>
    </sheetNames>
    <sheetDataSet>
      <sheetData sheetId="0"/>
      <sheetData sheetId="1" refreshError="1">
        <row r="10">
          <cell r="C10" t="str">
            <v>Systems Core- Swift</v>
          </cell>
        </row>
        <row r="11">
          <cell r="A11">
            <v>1</v>
          </cell>
          <cell r="C11" t="str">
            <v>Avici Systems, Inc.</v>
          </cell>
          <cell r="D11" t="str">
            <v>Avici Systems</v>
          </cell>
          <cell r="E11" t="str">
            <v>AVCI</v>
          </cell>
          <cell r="G11">
            <v>36845</v>
          </cell>
          <cell r="H11">
            <v>36799</v>
          </cell>
          <cell r="I11" t="str">
            <v>Swift</v>
          </cell>
          <cell r="K11">
            <v>0</v>
          </cell>
          <cell r="M11">
            <v>17.0625</v>
          </cell>
          <cell r="O11">
            <v>17.0625</v>
          </cell>
          <cell r="Q11">
            <v>163.5</v>
          </cell>
          <cell r="S11">
            <v>0.33</v>
          </cell>
          <cell r="U11">
            <v>-1.6570488362620084</v>
          </cell>
          <cell r="W11">
            <v>0</v>
          </cell>
          <cell r="Y11">
            <v>-1.47</v>
          </cell>
          <cell r="AA11">
            <v>-0.88</v>
          </cell>
          <cell r="AB11">
            <v>48.183</v>
          </cell>
          <cell r="AC11">
            <v>48.183366999999997</v>
          </cell>
          <cell r="AE11">
            <v>6.1309900000000006</v>
          </cell>
          <cell r="AG11">
            <v>3.1299753710249076</v>
          </cell>
          <cell r="AI11">
            <v>53.18967728131868</v>
          </cell>
          <cell r="AK11">
            <v>272.88900000000001</v>
          </cell>
          <cell r="AM11">
            <v>3.1139999999999999</v>
          </cell>
          <cell r="AO11">
            <v>8.8040000000000003</v>
          </cell>
          <cell r="AQ11">
            <v>287.18099999999998</v>
          </cell>
          <cell r="AS11">
            <v>0</v>
          </cell>
          <cell r="AU11">
            <v>0</v>
          </cell>
          <cell r="AW11">
            <v>301.32499999999999</v>
          </cell>
          <cell r="AY11">
            <v>0</v>
          </cell>
          <cell r="BA11">
            <v>13.378</v>
          </cell>
          <cell r="BC11">
            <v>17.094999999999999</v>
          </cell>
          <cell r="BE11">
            <v>0</v>
          </cell>
          <cell r="BG11">
            <v>21.262999999999998</v>
          </cell>
          <cell r="BI11">
            <v>280.06200000000001</v>
          </cell>
          <cell r="BK11">
            <v>36799</v>
          </cell>
          <cell r="BM11">
            <v>7.077</v>
          </cell>
          <cell r="BO11">
            <v>1.6379999999999999</v>
          </cell>
          <cell r="BQ11">
            <v>-67.104335000000006</v>
          </cell>
          <cell r="BS11">
            <v>-62.935778000000006</v>
          </cell>
          <cell r="BU11">
            <v>-62.266379000000008</v>
          </cell>
          <cell r="BW11">
            <v>0</v>
          </cell>
          <cell r="BY11">
            <v>0</v>
          </cell>
          <cell r="CA11">
            <v>0</v>
          </cell>
          <cell r="CC11">
            <v>0</v>
          </cell>
          <cell r="CE11">
            <v>0</v>
          </cell>
          <cell r="CG11">
            <v>0</v>
          </cell>
          <cell r="CI11">
            <v>0</v>
          </cell>
          <cell r="CK11">
            <v>0</v>
          </cell>
          <cell r="CM11">
            <v>0</v>
          </cell>
          <cell r="CO11">
            <v>0</v>
          </cell>
          <cell r="CQ11">
            <v>13.31</v>
          </cell>
          <cell r="CS11">
            <v>3.8200000000000003</v>
          </cell>
          <cell r="CU11">
            <v>-67.27000000000001</v>
          </cell>
          <cell r="CW11">
            <v>-67.27000000000001</v>
          </cell>
          <cell r="CY11">
            <v>-60.140000000000008</v>
          </cell>
          <cell r="DA11">
            <v>72.45</v>
          </cell>
          <cell r="DC11">
            <v>31.040000000000006</v>
          </cell>
          <cell r="DE11">
            <v>-47.5</v>
          </cell>
          <cell r="DG11">
            <v>-47.5</v>
          </cell>
          <cell r="DI11">
            <v>-37.5</v>
          </cell>
          <cell r="DK11" t="str">
            <v>TWP</v>
          </cell>
          <cell r="DM11">
            <v>36819</v>
          </cell>
        </row>
        <row r="12">
          <cell r="A12">
            <v>2</v>
          </cell>
          <cell r="C12" t="str">
            <v>CIENA Corporation</v>
          </cell>
          <cell r="D12" t="str">
            <v xml:space="preserve">CIENA </v>
          </cell>
          <cell r="E12" t="str">
            <v>CIEN</v>
          </cell>
          <cell r="G12">
            <v>36847</v>
          </cell>
          <cell r="H12">
            <v>36738</v>
          </cell>
          <cell r="I12" t="str">
            <v>Swift</v>
          </cell>
          <cell r="K12">
            <v>0</v>
          </cell>
          <cell r="M12">
            <v>84</v>
          </cell>
          <cell r="O12">
            <v>21.84375</v>
          </cell>
          <cell r="Q12">
            <v>149.5</v>
          </cell>
          <cell r="S12">
            <v>0.35</v>
          </cell>
          <cell r="U12">
            <v>0.21</v>
          </cell>
          <cell r="W12">
            <v>0.06</v>
          </cell>
          <cell r="Y12">
            <v>0.42</v>
          </cell>
          <cell r="AA12">
            <v>0.67</v>
          </cell>
          <cell r="AB12">
            <v>284.04399999999998</v>
          </cell>
          <cell r="AC12">
            <v>284.04317600000002</v>
          </cell>
          <cell r="AE12">
            <v>30.122616000000001</v>
          </cell>
          <cell r="AG12">
            <v>7.2149999999999999</v>
          </cell>
          <cell r="AI12">
            <v>311.57847444714287</v>
          </cell>
          <cell r="AK12">
            <v>244.06199999999998</v>
          </cell>
          <cell r="AM12">
            <v>213.08699999999999</v>
          </cell>
          <cell r="AO12">
            <v>108.026</v>
          </cell>
          <cell r="AQ12">
            <v>661.67</v>
          </cell>
          <cell r="AS12">
            <v>167.87200000000001</v>
          </cell>
          <cell r="AU12">
            <v>0</v>
          </cell>
          <cell r="AW12">
            <v>852.58999999999992</v>
          </cell>
          <cell r="AY12">
            <v>0</v>
          </cell>
          <cell r="BA12">
            <v>45.883000000000003</v>
          </cell>
          <cell r="BC12">
            <v>131.21799999999999</v>
          </cell>
          <cell r="BE12">
            <v>0</v>
          </cell>
          <cell r="BG12">
            <v>173.08999999999997</v>
          </cell>
          <cell r="BI12">
            <v>679.5</v>
          </cell>
          <cell r="BK12">
            <v>36738</v>
          </cell>
          <cell r="BM12">
            <v>712.51199999999994</v>
          </cell>
          <cell r="BO12">
            <v>309.73999999999995</v>
          </cell>
          <cell r="BQ12">
            <v>76.462999999999937</v>
          </cell>
          <cell r="BS12" t="str">
            <v>N.A.</v>
          </cell>
          <cell r="BU12">
            <v>60.123194999999939</v>
          </cell>
          <cell r="BW12">
            <v>0</v>
          </cell>
          <cell r="BY12">
            <v>0</v>
          </cell>
          <cell r="CA12">
            <v>0</v>
          </cell>
          <cell r="CC12">
            <v>0</v>
          </cell>
          <cell r="CE12">
            <v>0</v>
          </cell>
          <cell r="CG12">
            <v>533.88</v>
          </cell>
          <cell r="CI12" t="str">
            <v>N.A.</v>
          </cell>
          <cell r="CK12" t="str">
            <v>N.A.</v>
          </cell>
          <cell r="CM12" t="str">
            <v>N.A.</v>
          </cell>
          <cell r="CO12" t="str">
            <v>N.A.</v>
          </cell>
          <cell r="CQ12">
            <v>996.99</v>
          </cell>
          <cell r="CS12">
            <v>453.98</v>
          </cell>
          <cell r="CU12">
            <v>174.40000000000003</v>
          </cell>
          <cell r="CW12" t="str">
            <v>N.A.</v>
          </cell>
          <cell r="CY12">
            <v>126.02000000000004</v>
          </cell>
          <cell r="DA12">
            <v>1452.2684320004616</v>
          </cell>
          <cell r="DC12">
            <v>680.91540303502404</v>
          </cell>
          <cell r="DE12">
            <v>290.60248745023375</v>
          </cell>
          <cell r="DG12" t="str">
            <v>N.A.</v>
          </cell>
          <cell r="DI12">
            <v>204.24867902890779</v>
          </cell>
          <cell r="DK12" t="str">
            <v>DRW</v>
          </cell>
          <cell r="DM12">
            <v>36844</v>
          </cell>
        </row>
        <row r="13">
          <cell r="A13">
            <v>3</v>
          </cell>
          <cell r="C13" t="str">
            <v>Corvis Corporation</v>
          </cell>
          <cell r="D13" t="str">
            <v xml:space="preserve">Corvis </v>
          </cell>
          <cell r="E13" t="str">
            <v>CORV</v>
          </cell>
          <cell r="G13">
            <v>36845</v>
          </cell>
          <cell r="H13">
            <v>36799</v>
          </cell>
          <cell r="I13" t="str">
            <v>Swift</v>
          </cell>
          <cell r="K13">
            <v>0</v>
          </cell>
          <cell r="M13">
            <v>23</v>
          </cell>
          <cell r="O13">
            <v>23</v>
          </cell>
          <cell r="Q13">
            <v>108.0625</v>
          </cell>
          <cell r="S13">
            <v>0.55000000000000004</v>
          </cell>
          <cell r="U13">
            <v>-0.35967771604446819</v>
          </cell>
          <cell r="W13">
            <v>-0.34483106107040346</v>
          </cell>
          <cell r="Y13">
            <v>-0.3</v>
          </cell>
          <cell r="AA13">
            <v>-0.22</v>
          </cell>
          <cell r="AB13">
            <v>342.197</v>
          </cell>
          <cell r="AC13">
            <v>342.19717600000001</v>
          </cell>
          <cell r="AE13">
            <v>60.907275999999996</v>
          </cell>
          <cell r="AG13">
            <v>2.0258811180457323</v>
          </cell>
          <cell r="AI13">
            <v>397.73963024347825</v>
          </cell>
          <cell r="AK13">
            <v>1169.509</v>
          </cell>
          <cell r="AM13">
            <v>13.36</v>
          </cell>
          <cell r="AO13">
            <v>123.36499999999999</v>
          </cell>
          <cell r="AQ13">
            <v>1313.6949999999999</v>
          </cell>
          <cell r="AS13">
            <v>69.869</v>
          </cell>
          <cell r="AU13">
            <v>15</v>
          </cell>
          <cell r="AW13">
            <v>1579.4399999999998</v>
          </cell>
          <cell r="AY13">
            <v>19.983000000000001</v>
          </cell>
          <cell r="BA13">
            <v>42.898000000000003</v>
          </cell>
          <cell r="BC13">
            <v>74.935000000000002</v>
          </cell>
          <cell r="BE13">
            <v>24.72</v>
          </cell>
          <cell r="BG13">
            <v>102.786</v>
          </cell>
          <cell r="BI13">
            <v>1476.654</v>
          </cell>
          <cell r="BK13">
            <v>36799</v>
          </cell>
          <cell r="BM13">
            <v>0</v>
          </cell>
          <cell r="BO13">
            <v>0</v>
          </cell>
          <cell r="BQ13">
            <v>-117.286519</v>
          </cell>
          <cell r="BS13">
            <v>-101.576942</v>
          </cell>
          <cell r="BU13">
            <v>-103.65985599999999</v>
          </cell>
          <cell r="BW13">
            <v>0</v>
          </cell>
          <cell r="BY13">
            <v>0</v>
          </cell>
          <cell r="CA13">
            <v>0</v>
          </cell>
          <cell r="CC13">
            <v>0</v>
          </cell>
          <cell r="CE13">
            <v>0</v>
          </cell>
          <cell r="CG13">
            <v>0</v>
          </cell>
          <cell r="CI13">
            <v>0</v>
          </cell>
          <cell r="CK13">
            <v>-61.412519000000003</v>
          </cell>
          <cell r="CM13">
            <v>-58.672942000000006</v>
          </cell>
          <cell r="CO13">
            <v>-63.558856000000006</v>
          </cell>
          <cell r="CQ13">
            <v>57.3</v>
          </cell>
          <cell r="CS13">
            <v>21.799999999999997</v>
          </cell>
          <cell r="CU13">
            <v>-115.10000000000001</v>
          </cell>
          <cell r="CW13" t="str">
            <v>N.A.</v>
          </cell>
          <cell r="CY13">
            <v>-89.800000000000011</v>
          </cell>
          <cell r="DA13">
            <v>308.8</v>
          </cell>
          <cell r="DC13">
            <v>134.9</v>
          </cell>
          <cell r="DE13">
            <v>-103.79999999999998</v>
          </cell>
          <cell r="DG13" t="str">
            <v>N.A.</v>
          </cell>
          <cell r="DI13">
            <v>-74.299999999999983</v>
          </cell>
          <cell r="DK13" t="str">
            <v>TWP</v>
          </cell>
          <cell r="DM13">
            <v>36819</v>
          </cell>
        </row>
        <row r="14">
          <cell r="A14">
            <v>4</v>
          </cell>
          <cell r="C14" t="str">
            <v>Juniper Networks, Inc.</v>
          </cell>
          <cell r="D14" t="str">
            <v>Juniper Networks</v>
          </cell>
          <cell r="E14" t="str">
            <v>JNPR</v>
          </cell>
          <cell r="G14">
            <v>36843</v>
          </cell>
          <cell r="H14">
            <v>36799</v>
          </cell>
          <cell r="I14" t="str">
            <v>Swift</v>
          </cell>
          <cell r="K14">
            <v>0</v>
          </cell>
          <cell r="M14">
            <v>106.0625</v>
          </cell>
          <cell r="O14">
            <v>45.395830000000004</v>
          </cell>
          <cell r="Q14">
            <v>243</v>
          </cell>
          <cell r="S14">
            <v>0.5</v>
          </cell>
          <cell r="U14">
            <v>0.30000000000000004</v>
          </cell>
          <cell r="W14">
            <v>-0.04</v>
          </cell>
          <cell r="Y14">
            <v>0.46882352941176453</v>
          </cell>
          <cell r="AA14">
            <v>0.81</v>
          </cell>
          <cell r="AB14">
            <v>315.35700000000003</v>
          </cell>
          <cell r="AC14">
            <v>317.55824999999999</v>
          </cell>
          <cell r="AE14">
            <v>44.938330000000001</v>
          </cell>
          <cell r="AG14">
            <v>12.555</v>
          </cell>
          <cell r="AI14">
            <v>357.17706807872713</v>
          </cell>
          <cell r="AK14">
            <v>1138.932</v>
          </cell>
          <cell r="AM14">
            <v>116.319</v>
          </cell>
          <cell r="AO14">
            <v>0</v>
          </cell>
          <cell r="AQ14">
            <v>1276.0260000000001</v>
          </cell>
          <cell r="AS14">
            <v>33.039000000000001</v>
          </cell>
          <cell r="AU14">
            <v>508.63</v>
          </cell>
          <cell r="AW14">
            <v>1945.4250000000002</v>
          </cell>
          <cell r="AY14">
            <v>0</v>
          </cell>
          <cell r="BA14">
            <v>48.430999999999997</v>
          </cell>
          <cell r="BC14">
            <v>191.30599999999998</v>
          </cell>
          <cell r="BE14">
            <v>1161.08</v>
          </cell>
          <cell r="BG14">
            <v>1352.386</v>
          </cell>
          <cell r="BI14">
            <v>593.03899999999999</v>
          </cell>
          <cell r="BK14">
            <v>36799</v>
          </cell>
          <cell r="BM14">
            <v>423.55700000000002</v>
          </cell>
          <cell r="BO14">
            <v>269.024</v>
          </cell>
          <cell r="BQ14">
            <v>114.92699999999999</v>
          </cell>
          <cell r="BS14" t="str">
            <v>N.A.</v>
          </cell>
          <cell r="BU14">
            <v>98.936999999999983</v>
          </cell>
          <cell r="BW14">
            <v>0</v>
          </cell>
          <cell r="BY14">
            <v>0</v>
          </cell>
          <cell r="CA14">
            <v>0</v>
          </cell>
          <cell r="CC14">
            <v>0</v>
          </cell>
          <cell r="CE14">
            <v>0</v>
          </cell>
          <cell r="CG14">
            <v>102.60599999999999</v>
          </cell>
          <cell r="CI14">
            <v>57.333999999999996</v>
          </cell>
          <cell r="CK14">
            <v>-15.563000000000009</v>
          </cell>
          <cell r="CM14">
            <v>-10.257000000000009</v>
          </cell>
          <cell r="CO14">
            <v>-9.977000000000011</v>
          </cell>
          <cell r="CQ14">
            <v>639.67999999999995</v>
          </cell>
          <cell r="CS14">
            <v>411.98999999999995</v>
          </cell>
          <cell r="CU14">
            <v>195.46999999999997</v>
          </cell>
          <cell r="CW14" t="str">
            <v>N.A.</v>
          </cell>
          <cell r="CY14">
            <v>160.23999999999995</v>
          </cell>
          <cell r="DA14">
            <v>1335.3</v>
          </cell>
          <cell r="DC14">
            <v>854.58999999999992</v>
          </cell>
          <cell r="DE14">
            <v>373.87999999999988</v>
          </cell>
          <cell r="DG14" t="str">
            <v>N.A.</v>
          </cell>
          <cell r="DI14">
            <v>292.51999999999987</v>
          </cell>
          <cell r="DK14" t="str">
            <v>TWP</v>
          </cell>
          <cell r="DM14">
            <v>36812</v>
          </cell>
        </row>
        <row r="15">
          <cell r="A15">
            <v>5</v>
          </cell>
          <cell r="C15" t="str">
            <v xml:space="preserve">ONI Systems Corp. </v>
          </cell>
          <cell r="D15" t="str">
            <v xml:space="preserve">ONI Systems  </v>
          </cell>
          <cell r="E15" t="str">
            <v>ONIS</v>
          </cell>
          <cell r="G15">
            <v>36831</v>
          </cell>
          <cell r="H15">
            <v>36799</v>
          </cell>
          <cell r="I15" t="str">
            <v>Swift</v>
          </cell>
          <cell r="K15">
            <v>0</v>
          </cell>
          <cell r="M15">
            <v>51</v>
          </cell>
          <cell r="O15">
            <v>51</v>
          </cell>
          <cell r="Q15">
            <v>136.75</v>
          </cell>
          <cell r="S15">
            <v>0.3</v>
          </cell>
          <cell r="U15">
            <v>-1.0699578908826866</v>
          </cell>
          <cell r="W15">
            <v>-1.7784735158775709</v>
          </cell>
          <cell r="Y15">
            <v>-0.66</v>
          </cell>
          <cell r="AA15">
            <v>-0.18</v>
          </cell>
          <cell r="AB15">
            <v>123.87700000000001</v>
          </cell>
          <cell r="AC15">
            <v>131.70285200000001</v>
          </cell>
          <cell r="AE15">
            <v>20.749240999999998</v>
          </cell>
          <cell r="AG15">
            <v>4.5501282649326784</v>
          </cell>
          <cell r="AI15">
            <v>150.60088304019609</v>
          </cell>
          <cell r="AK15">
            <v>888.79099999999994</v>
          </cell>
          <cell r="AM15">
            <v>16.218</v>
          </cell>
          <cell r="AO15">
            <v>51.362000000000002</v>
          </cell>
          <cell r="AQ15">
            <v>956.37099999999987</v>
          </cell>
          <cell r="AS15">
            <v>37.737000000000002</v>
          </cell>
          <cell r="AU15">
            <v>0</v>
          </cell>
          <cell r="AW15">
            <v>1002.2699999999999</v>
          </cell>
          <cell r="AY15">
            <v>0.38</v>
          </cell>
          <cell r="BA15">
            <v>22.521999999999998</v>
          </cell>
          <cell r="BC15">
            <v>23.184999999999999</v>
          </cell>
          <cell r="BE15">
            <v>300</v>
          </cell>
          <cell r="BG15">
            <v>323.185</v>
          </cell>
          <cell r="BI15">
            <v>688.83500000000004</v>
          </cell>
          <cell r="BK15">
            <v>36799</v>
          </cell>
          <cell r="BM15">
            <v>30.824995000000001</v>
          </cell>
          <cell r="BO15">
            <v>9.9118510000000022</v>
          </cell>
          <cell r="BQ15">
            <v>-71.91070400000001</v>
          </cell>
          <cell r="BS15" t="str">
            <v>N.A.</v>
          </cell>
          <cell r="BU15">
            <v>-65.905332000000001</v>
          </cell>
          <cell r="BW15">
            <v>0</v>
          </cell>
          <cell r="BY15">
            <v>0</v>
          </cell>
          <cell r="CA15">
            <v>0</v>
          </cell>
          <cell r="CC15">
            <v>0</v>
          </cell>
          <cell r="CE15">
            <v>0</v>
          </cell>
          <cell r="CG15">
            <v>3.033995</v>
          </cell>
          <cell r="CI15">
            <v>2.0018510000000003</v>
          </cell>
          <cell r="CK15">
            <v>-32.710703999999993</v>
          </cell>
          <cell r="CM15">
            <v>-29.904656999999993</v>
          </cell>
          <cell r="CO15">
            <v>-32.089331999999999</v>
          </cell>
          <cell r="CQ15">
            <v>49.494999999999997</v>
          </cell>
          <cell r="CS15">
            <v>15.832000000000001</v>
          </cell>
          <cell r="CU15">
            <v>-77.790999999999997</v>
          </cell>
          <cell r="CW15" t="str">
            <v>N.A.</v>
          </cell>
          <cell r="CY15">
            <v>-64.930999999999997</v>
          </cell>
          <cell r="DA15">
            <v>181</v>
          </cell>
          <cell r="DC15">
            <v>80.38</v>
          </cell>
          <cell r="DE15">
            <v>-51.52000000000001</v>
          </cell>
          <cell r="DG15" t="str">
            <v>N.A.</v>
          </cell>
          <cell r="DI15">
            <v>-25.52000000000001</v>
          </cell>
          <cell r="DK15" t="str">
            <v>RS</v>
          </cell>
          <cell r="DM15">
            <v>36831</v>
          </cell>
        </row>
        <row r="16">
          <cell r="A16">
            <v>6</v>
          </cell>
          <cell r="C16" t="str">
            <v>Sycamore Networks, Inc.</v>
          </cell>
          <cell r="D16" t="str">
            <v>Sycamore Networks</v>
          </cell>
          <cell r="E16" t="str">
            <v>SCMR</v>
          </cell>
          <cell r="G16">
            <v>36844</v>
          </cell>
          <cell r="H16">
            <v>36830</v>
          </cell>
          <cell r="I16" t="str">
            <v>Swift</v>
          </cell>
          <cell r="K16">
            <v>0</v>
          </cell>
          <cell r="M16">
            <v>49.5625</v>
          </cell>
          <cell r="O16">
            <v>49.5625</v>
          </cell>
          <cell r="Q16">
            <v>189.9375</v>
          </cell>
          <cell r="S16">
            <v>0.5</v>
          </cell>
          <cell r="U16">
            <v>0.19</v>
          </cell>
          <cell r="W16">
            <v>-8.2354141296932637E-2</v>
          </cell>
          <cell r="Y16">
            <v>0.23</v>
          </cell>
          <cell r="AA16">
            <v>0.28999999999999998</v>
          </cell>
          <cell r="AB16">
            <v>262.46800000000002</v>
          </cell>
          <cell r="AC16">
            <v>283.8</v>
          </cell>
          <cell r="AE16">
            <v>27.258763999999999</v>
          </cell>
          <cell r="AG16">
            <v>48.92</v>
          </cell>
          <cell r="AI16">
            <v>284.15336707934426</v>
          </cell>
          <cell r="AK16">
            <v>1117.2730000000001</v>
          </cell>
          <cell r="AM16">
            <v>40.231000000000002</v>
          </cell>
          <cell r="AO16">
            <v>53.563000000000002</v>
          </cell>
          <cell r="AQ16">
            <v>1226.0640000000003</v>
          </cell>
          <cell r="AS16">
            <v>71.052999999999997</v>
          </cell>
          <cell r="AU16">
            <v>399.92200000000003</v>
          </cell>
          <cell r="AW16">
            <v>1724.4680000000003</v>
          </cell>
          <cell r="AY16">
            <v>0</v>
          </cell>
          <cell r="BA16">
            <v>0</v>
          </cell>
          <cell r="BC16">
            <v>120.36600000000001</v>
          </cell>
          <cell r="BE16">
            <v>0</v>
          </cell>
          <cell r="BG16">
            <v>121.21600000000001</v>
          </cell>
          <cell r="BI16">
            <v>1603.252</v>
          </cell>
          <cell r="BK16">
            <v>36830</v>
          </cell>
          <cell r="BM16">
            <v>299.07499999999999</v>
          </cell>
          <cell r="BO16">
            <v>140.583</v>
          </cell>
          <cell r="BQ16">
            <v>7.2999999999999829</v>
          </cell>
          <cell r="BS16" t="str">
            <v>N.A.</v>
          </cell>
          <cell r="BU16">
            <v>47.783599999999986</v>
          </cell>
          <cell r="BW16">
            <v>0</v>
          </cell>
          <cell r="BY16">
            <v>0</v>
          </cell>
          <cell r="CA16">
            <v>0</v>
          </cell>
          <cell r="CC16">
            <v>0</v>
          </cell>
          <cell r="CE16">
            <v>0</v>
          </cell>
          <cell r="CG16">
            <v>59.889000000000003</v>
          </cell>
          <cell r="CI16">
            <v>25.867000000000004</v>
          </cell>
          <cell r="CK16">
            <v>-17.780999999999992</v>
          </cell>
          <cell r="CM16" t="str">
            <v>N.A.</v>
          </cell>
          <cell r="CO16">
            <v>-12.916999999999991</v>
          </cell>
          <cell r="CQ16">
            <v>408.47800000000001</v>
          </cell>
          <cell r="CS16">
            <v>192.02799999999999</v>
          </cell>
          <cell r="CU16">
            <v>8.872999999999962</v>
          </cell>
          <cell r="CW16" t="str">
            <v>N.A.</v>
          </cell>
          <cell r="CY16">
            <v>58.399899999999974</v>
          </cell>
          <cell r="DA16">
            <v>795.42</v>
          </cell>
          <cell r="DC16">
            <v>377.29999999999995</v>
          </cell>
          <cell r="DE16">
            <v>41.069999999999936</v>
          </cell>
          <cell r="DG16" t="str">
            <v>N.A.</v>
          </cell>
          <cell r="DI16">
            <v>82.595499999999959</v>
          </cell>
          <cell r="DK16" t="str">
            <v>TWP</v>
          </cell>
          <cell r="DM16">
            <v>36845</v>
          </cell>
        </row>
        <row r="17">
          <cell r="A17">
            <v>7</v>
          </cell>
          <cell r="C17" t="str">
            <v>Sonus Networks, Inc.</v>
          </cell>
          <cell r="D17" t="str">
            <v>Sonus Networks</v>
          </cell>
          <cell r="E17" t="str">
            <v>SONS</v>
          </cell>
          <cell r="G17">
            <v>36837</v>
          </cell>
          <cell r="H17">
            <v>36799</v>
          </cell>
          <cell r="I17" t="str">
            <v>Swift</v>
          </cell>
          <cell r="K17" t="str">
            <v>Ram J.</v>
          </cell>
          <cell r="M17">
            <v>26.75</v>
          </cell>
          <cell r="O17">
            <v>16.16667</v>
          </cell>
          <cell r="Q17">
            <v>87.041660000000007</v>
          </cell>
          <cell r="S17">
            <v>0.3</v>
          </cell>
          <cell r="U17">
            <v>-0.29344686069898085</v>
          </cell>
          <cell r="W17">
            <v>-0.20255049992640481</v>
          </cell>
          <cell r="Y17">
            <v>-0.22</v>
          </cell>
          <cell r="AA17">
            <v>-0.03</v>
          </cell>
          <cell r="AB17">
            <v>183.04300000000001</v>
          </cell>
          <cell r="AC17">
            <v>183.30806999999999</v>
          </cell>
          <cell r="AE17">
            <v>9.3810959999999994</v>
          </cell>
          <cell r="AG17">
            <v>2</v>
          </cell>
          <cell r="AI17">
            <v>191.98777564485979</v>
          </cell>
          <cell r="AK17">
            <v>152.685</v>
          </cell>
          <cell r="AM17">
            <v>7.617</v>
          </cell>
          <cell r="AO17">
            <v>14.388</v>
          </cell>
          <cell r="AQ17">
            <v>176.56899999999999</v>
          </cell>
          <cell r="AS17">
            <v>10.702999999999999</v>
          </cell>
          <cell r="AU17">
            <v>0</v>
          </cell>
          <cell r="AW17">
            <v>188.18299999999999</v>
          </cell>
          <cell r="AY17">
            <v>0</v>
          </cell>
          <cell r="BA17">
            <v>11.8</v>
          </cell>
          <cell r="BC17">
            <v>37.826999999999998</v>
          </cell>
          <cell r="BE17">
            <v>0</v>
          </cell>
          <cell r="BG17">
            <v>37.826999999999998</v>
          </cell>
          <cell r="BI17">
            <v>150.35599999999999</v>
          </cell>
          <cell r="BK17">
            <v>36799</v>
          </cell>
          <cell r="BM17">
            <v>23.170999999999999</v>
          </cell>
          <cell r="BO17">
            <v>7.5549999999999979</v>
          </cell>
          <cell r="BQ17">
            <v>-34.745000000000005</v>
          </cell>
          <cell r="BS17">
            <v>-30.825000000000003</v>
          </cell>
          <cell r="BU17">
            <v>-30.728000000000005</v>
          </cell>
          <cell r="BW17">
            <v>0</v>
          </cell>
          <cell r="BY17">
            <v>0</v>
          </cell>
          <cell r="CA17">
            <v>0</v>
          </cell>
          <cell r="CC17">
            <v>0</v>
          </cell>
          <cell r="CE17">
            <v>0</v>
          </cell>
          <cell r="CG17">
            <v>0</v>
          </cell>
          <cell r="CI17">
            <v>-1.861</v>
          </cell>
          <cell r="CK17">
            <v>-19.97</v>
          </cell>
          <cell r="CM17">
            <v>-18.337999999999997</v>
          </cell>
          <cell r="CO17">
            <v>-19.483000000000001</v>
          </cell>
          <cell r="CQ17">
            <v>42.63</v>
          </cell>
          <cell r="CS17">
            <v>17.080000000000002</v>
          </cell>
          <cell r="CU17">
            <v>-34.58</v>
          </cell>
          <cell r="CW17" t="str">
            <v>N.A.</v>
          </cell>
          <cell r="CY17">
            <v>-28.77</v>
          </cell>
          <cell r="DA17">
            <v>119.63</v>
          </cell>
          <cell r="DC17">
            <v>64.319999999999993</v>
          </cell>
          <cell r="DE17">
            <v>-7.5500000000000114</v>
          </cell>
          <cell r="DG17" t="str">
            <v>N.A.</v>
          </cell>
          <cell r="DI17">
            <v>-3.8500000000000112</v>
          </cell>
          <cell r="DK17" t="str">
            <v>TWP</v>
          </cell>
          <cell r="DM17">
            <v>36811</v>
          </cell>
        </row>
        <row r="18">
          <cell r="A18">
            <v>8</v>
          </cell>
          <cell r="C18" t="str">
            <v>Tellabs, Inc.</v>
          </cell>
          <cell r="D18" t="str">
            <v>Tellabs</v>
          </cell>
          <cell r="E18" t="str">
            <v>TLAB</v>
          </cell>
          <cell r="G18">
            <v>36823</v>
          </cell>
          <cell r="H18">
            <v>36799</v>
          </cell>
          <cell r="I18" t="str">
            <v>Swift</v>
          </cell>
          <cell r="K18">
            <v>0</v>
          </cell>
          <cell r="M18">
            <v>55.09375</v>
          </cell>
          <cell r="O18">
            <v>40.625</v>
          </cell>
          <cell r="Q18">
            <v>74.9375</v>
          </cell>
          <cell r="S18">
            <v>0.28000000000000003</v>
          </cell>
          <cell r="U18">
            <v>1.5399999999999998</v>
          </cell>
          <cell r="W18">
            <v>1.3</v>
          </cell>
          <cell r="Y18">
            <v>1.67</v>
          </cell>
          <cell r="AA18">
            <v>2.17</v>
          </cell>
          <cell r="AB18">
            <v>410.11400000000003</v>
          </cell>
          <cell r="AC18">
            <v>410.11442599999998</v>
          </cell>
          <cell r="AE18">
            <v>21.541205999999999</v>
          </cell>
          <cell r="AG18">
            <v>35.200000000000003</v>
          </cell>
          <cell r="AI18">
            <v>417.89271966965396</v>
          </cell>
          <cell r="AK18">
            <v>1127.1469999999999</v>
          </cell>
          <cell r="AM18">
            <v>691.303</v>
          </cell>
          <cell r="AO18">
            <v>365.36200000000002</v>
          </cell>
          <cell r="AQ18">
            <v>2200.2999999999997</v>
          </cell>
          <cell r="AS18">
            <v>396.69600000000003</v>
          </cell>
          <cell r="AU18">
            <v>0</v>
          </cell>
          <cell r="AW18">
            <v>2866.1659999999997</v>
          </cell>
          <cell r="AY18">
            <v>0</v>
          </cell>
          <cell r="BA18">
            <v>171.286</v>
          </cell>
          <cell r="BC18">
            <v>354.35699999999997</v>
          </cell>
          <cell r="BE18">
            <v>2.85</v>
          </cell>
          <cell r="BG18">
            <v>386.755</v>
          </cell>
          <cell r="BI18">
            <v>2479.4110000000001</v>
          </cell>
          <cell r="BK18">
            <v>36799</v>
          </cell>
          <cell r="BM18">
            <v>3023.884</v>
          </cell>
          <cell r="BO18">
            <v>1654.0080000000003</v>
          </cell>
          <cell r="BQ18">
            <v>892.39400000000035</v>
          </cell>
          <cell r="BS18" t="str">
            <v>N.A.</v>
          </cell>
          <cell r="BU18">
            <v>672.01088500000037</v>
          </cell>
          <cell r="BW18">
            <v>0</v>
          </cell>
          <cell r="BY18">
            <v>0</v>
          </cell>
          <cell r="CA18">
            <v>0</v>
          </cell>
          <cell r="CC18">
            <v>0</v>
          </cell>
          <cell r="CE18">
            <v>0</v>
          </cell>
          <cell r="CG18">
            <v>2319.498</v>
          </cell>
          <cell r="CI18">
            <v>1381.4680000000001</v>
          </cell>
          <cell r="CK18">
            <v>754.91200000000003</v>
          </cell>
          <cell r="CM18" t="str">
            <v>N.A.</v>
          </cell>
          <cell r="CO18">
            <v>544.18624999999997</v>
          </cell>
          <cell r="CQ18">
            <v>3310.8</v>
          </cell>
          <cell r="CS18">
            <v>1765.8000000000002</v>
          </cell>
          <cell r="CU18">
            <v>961.30000000000018</v>
          </cell>
          <cell r="CW18" t="str">
            <v>N.A.</v>
          </cell>
          <cell r="CY18">
            <v>702.80000000000018</v>
          </cell>
          <cell r="DA18">
            <v>4450</v>
          </cell>
          <cell r="DC18">
            <v>2397.6999999999998</v>
          </cell>
          <cell r="DE18">
            <v>1340.6999999999998</v>
          </cell>
          <cell r="DG18" t="str">
            <v>N.A.</v>
          </cell>
          <cell r="DI18">
            <v>934.29999999999984</v>
          </cell>
          <cell r="DK18" t="str">
            <v>ML</v>
          </cell>
          <cell r="DM18">
            <v>36816</v>
          </cell>
        </row>
        <row r="19">
          <cell r="A19">
            <v>9</v>
          </cell>
        </row>
        <row r="20">
          <cell r="A20">
            <v>10</v>
          </cell>
          <cell r="C20" t="str">
            <v>TELM</v>
          </cell>
          <cell r="D20" t="str">
            <v>TELM - In reg</v>
          </cell>
        </row>
        <row r="21">
          <cell r="A21">
            <v>11</v>
          </cell>
          <cell r="C21" t="str">
            <v>UNSP</v>
          </cell>
          <cell r="D21" t="str">
            <v>UNSP - ??????</v>
          </cell>
        </row>
        <row r="22">
          <cell r="A22">
            <v>12</v>
          </cell>
        </row>
        <row r="23">
          <cell r="A23">
            <v>13</v>
          </cell>
        </row>
        <row r="24">
          <cell r="A24">
            <v>14</v>
          </cell>
        </row>
        <row r="25">
          <cell r="A25">
            <v>15</v>
          </cell>
        </row>
        <row r="26">
          <cell r="A26">
            <v>16</v>
          </cell>
        </row>
        <row r="27">
          <cell r="A27">
            <v>17</v>
          </cell>
          <cell r="C27" t="str">
            <v>Edge Systems - Mike</v>
          </cell>
        </row>
        <row r="28">
          <cell r="A28">
            <v>18</v>
          </cell>
          <cell r="C28" t="str">
            <v>Clarent Corporation</v>
          </cell>
          <cell r="D28" t="str">
            <v>Clarent</v>
          </cell>
          <cell r="E28" t="str">
            <v>CLRN</v>
          </cell>
          <cell r="G28">
            <v>36826</v>
          </cell>
          <cell r="H28">
            <v>36799</v>
          </cell>
          <cell r="I28" t="str">
            <v>DeMichele</v>
          </cell>
          <cell r="K28">
            <v>0</v>
          </cell>
          <cell r="M28">
            <v>14.75</v>
          </cell>
          <cell r="O28">
            <v>13.875</v>
          </cell>
          <cell r="Q28">
            <v>169.75</v>
          </cell>
          <cell r="S28">
            <v>0.55000000000000004</v>
          </cell>
          <cell r="U28">
            <v>-3.9999999999999994E-2</v>
          </cell>
          <cell r="W28">
            <v>-0.48</v>
          </cell>
          <cell r="Y28">
            <v>-0.01</v>
          </cell>
          <cell r="AA28">
            <v>0.15</v>
          </cell>
          <cell r="AB28">
            <v>32.725999999999999</v>
          </cell>
          <cell r="AC28">
            <v>38.264011455800002</v>
          </cell>
          <cell r="AE28">
            <v>9.2305509897999993</v>
          </cell>
          <cell r="AG28">
            <v>9.5323369108441991</v>
          </cell>
          <cell r="AI28">
            <v>41.529225367125427</v>
          </cell>
          <cell r="AK28">
            <v>286.63499999999999</v>
          </cell>
          <cell r="AM28">
            <v>46.616999999999997</v>
          </cell>
          <cell r="AO28">
            <v>12.96</v>
          </cell>
          <cell r="AQ28">
            <v>350.31200000000001</v>
          </cell>
          <cell r="AS28">
            <v>28.870999999999999</v>
          </cell>
          <cell r="AU28">
            <v>0</v>
          </cell>
          <cell r="AW28">
            <v>555.37199999999996</v>
          </cell>
          <cell r="AY28">
            <v>0</v>
          </cell>
          <cell r="BA28">
            <v>10.611000000000001</v>
          </cell>
          <cell r="BC28">
            <v>49.956000000000003</v>
          </cell>
          <cell r="BE28">
            <v>15.91</v>
          </cell>
          <cell r="BG28">
            <v>65.866</v>
          </cell>
          <cell r="BI28">
            <v>489.50599999999997</v>
          </cell>
          <cell r="BK28">
            <v>36799</v>
          </cell>
          <cell r="BM28">
            <v>116.99699999999999</v>
          </cell>
          <cell r="BO28">
            <v>68.624999999999986</v>
          </cell>
          <cell r="BQ28">
            <v>-12.426000000000016</v>
          </cell>
          <cell r="BS28" t="str">
            <v>N.A.</v>
          </cell>
          <cell r="BU28">
            <v>2.2839999999999856</v>
          </cell>
          <cell r="BW28">
            <v>0</v>
          </cell>
          <cell r="BY28">
            <v>0</v>
          </cell>
          <cell r="CA28">
            <v>0</v>
          </cell>
          <cell r="CC28">
            <v>0</v>
          </cell>
          <cell r="CE28">
            <v>0</v>
          </cell>
          <cell r="CG28">
            <v>47.823</v>
          </cell>
          <cell r="CI28">
            <v>27.518000000000001</v>
          </cell>
          <cell r="CK28">
            <v>-13.642000000000003</v>
          </cell>
          <cell r="CM28">
            <v>-10.833000000000002</v>
          </cell>
          <cell r="CO28">
            <v>-11.262000000000004</v>
          </cell>
          <cell r="CQ28">
            <v>142.29903000000002</v>
          </cell>
          <cell r="CS28">
            <v>83.502535900000012</v>
          </cell>
          <cell r="CU28">
            <v>-18.072914099999991</v>
          </cell>
          <cell r="CW28" t="str">
            <v>N.A.</v>
          </cell>
          <cell r="CY28">
            <v>-2.0329140999999908</v>
          </cell>
          <cell r="DA28">
            <v>279.01670453215996</v>
          </cell>
          <cell r="DC28">
            <v>166.68110509317677</v>
          </cell>
          <cell r="DE28">
            <v>-11.6275722580192</v>
          </cell>
          <cell r="DG28" t="str">
            <v>N.A.</v>
          </cell>
          <cell r="DI28">
            <v>7.3664276365827215</v>
          </cell>
          <cell r="DK28" t="str">
            <v>TWP</v>
          </cell>
          <cell r="DM28">
            <v>36752</v>
          </cell>
        </row>
        <row r="29">
          <cell r="A29">
            <v>19</v>
          </cell>
          <cell r="C29" t="str">
            <v>Extreme Networks, Inc.</v>
          </cell>
          <cell r="D29" t="str">
            <v>Extreme Networks</v>
          </cell>
          <cell r="E29" t="str">
            <v>EXTR</v>
          </cell>
          <cell r="G29">
            <v>36818</v>
          </cell>
          <cell r="H29">
            <v>36799</v>
          </cell>
          <cell r="I29" t="str">
            <v>DeMichele</v>
          </cell>
          <cell r="K29" t="str">
            <v>Swift</v>
          </cell>
          <cell r="M29">
            <v>66.6875</v>
          </cell>
          <cell r="O29">
            <v>21.4375</v>
          </cell>
          <cell r="Q29">
            <v>124</v>
          </cell>
          <cell r="S29">
            <v>0.5</v>
          </cell>
          <cell r="U29">
            <v>0.22</v>
          </cell>
          <cell r="W29">
            <v>0.14000000000000001</v>
          </cell>
          <cell r="Y29">
            <v>0.32</v>
          </cell>
          <cell r="AA29">
            <v>0.79</v>
          </cell>
          <cell r="AB29">
            <v>109.913</v>
          </cell>
          <cell r="AC29">
            <v>109.91249999999999</v>
          </cell>
          <cell r="AE29">
            <v>18.395108</v>
          </cell>
          <cell r="AG29">
            <v>22.74</v>
          </cell>
          <cell r="AI29">
            <v>122.0349968521837</v>
          </cell>
          <cell r="AK29">
            <v>113.099</v>
          </cell>
          <cell r="AM29">
            <v>74.186000000000007</v>
          </cell>
          <cell r="AO29">
            <v>59.228000000000002</v>
          </cell>
          <cell r="AQ29">
            <v>278.50600000000003</v>
          </cell>
          <cell r="AS29">
            <v>37.585000000000001</v>
          </cell>
          <cell r="AU29">
            <v>153.16499999999999</v>
          </cell>
          <cell r="AW29">
            <v>528.91099999999994</v>
          </cell>
          <cell r="AY29">
            <v>0</v>
          </cell>
          <cell r="BA29">
            <v>33.061999999999998</v>
          </cell>
          <cell r="BC29">
            <v>90.146000000000001</v>
          </cell>
          <cell r="BE29">
            <v>0.30599999999999999</v>
          </cell>
          <cell r="BG29">
            <v>90.451999999999998</v>
          </cell>
          <cell r="BI29">
            <v>438.459</v>
          </cell>
          <cell r="BK29">
            <v>36799</v>
          </cell>
          <cell r="BM29">
            <v>334.08</v>
          </cell>
          <cell r="BO29">
            <v>171.69099999999997</v>
          </cell>
          <cell r="BQ29">
            <v>29.33099999999996</v>
          </cell>
          <cell r="BS29">
            <v>38.248098138618658</v>
          </cell>
          <cell r="BU29">
            <v>32.070999999999962</v>
          </cell>
          <cell r="BW29">
            <v>0</v>
          </cell>
          <cell r="BY29">
            <v>0</v>
          </cell>
          <cell r="CA29">
            <v>0</v>
          </cell>
          <cell r="CC29">
            <v>0</v>
          </cell>
          <cell r="CE29">
            <v>0</v>
          </cell>
          <cell r="CG29">
            <v>169.399</v>
          </cell>
          <cell r="CI29">
            <v>87.707000000000008</v>
          </cell>
          <cell r="CK29">
            <v>12.974000000000004</v>
          </cell>
          <cell r="CM29">
            <v>20.889000000000003</v>
          </cell>
          <cell r="CO29">
            <v>13.721000000000004</v>
          </cell>
          <cell r="CQ29">
            <v>422.28000000000009</v>
          </cell>
          <cell r="CS29">
            <v>217.31000000000006</v>
          </cell>
          <cell r="CU29">
            <v>38.830000000000069</v>
          </cell>
          <cell r="CW29" t="str">
            <v>N.A.</v>
          </cell>
          <cell r="CY29">
            <v>35.530000000000065</v>
          </cell>
          <cell r="DA29">
            <v>823.83</v>
          </cell>
          <cell r="DC29">
            <v>436.63000000000005</v>
          </cell>
          <cell r="DE29">
            <v>130.73000000000008</v>
          </cell>
          <cell r="DG29" t="str">
            <v>N.A.</v>
          </cell>
          <cell r="DI29">
            <v>93.910000000000082</v>
          </cell>
          <cell r="DK29" t="str">
            <v>TWP</v>
          </cell>
          <cell r="DM29">
            <v>36818</v>
          </cell>
        </row>
        <row r="30">
          <cell r="A30">
            <v>20</v>
          </cell>
          <cell r="C30" t="str">
            <v>Foundry Networks, Inc.</v>
          </cell>
          <cell r="D30" t="str">
            <v>Foundry Networks</v>
          </cell>
          <cell r="E30" t="str">
            <v>FDRY</v>
          </cell>
          <cell r="G30">
            <v>36816</v>
          </cell>
          <cell r="H30">
            <v>36799</v>
          </cell>
          <cell r="I30" t="str">
            <v>DeMichele</v>
          </cell>
          <cell r="K30" t="str">
            <v>Tobin</v>
          </cell>
          <cell r="M30">
            <v>45.875</v>
          </cell>
          <cell r="O30">
            <v>45.875</v>
          </cell>
          <cell r="Q30">
            <v>207.5625</v>
          </cell>
          <cell r="S30">
            <v>0.35</v>
          </cell>
          <cell r="U30">
            <v>0.70000000000000007</v>
          </cell>
          <cell r="W30">
            <v>0.27</v>
          </cell>
          <cell r="Y30">
            <v>0.8</v>
          </cell>
          <cell r="AA30">
            <v>1.0900000000000001</v>
          </cell>
          <cell r="AB30">
            <v>116.88500000000001</v>
          </cell>
          <cell r="AC30">
            <v>116.88543</v>
          </cell>
          <cell r="AE30">
            <v>29.275915999999999</v>
          </cell>
          <cell r="AG30">
            <v>2.1850000000000001</v>
          </cell>
          <cell r="AI30">
            <v>144.76695087280655</v>
          </cell>
          <cell r="AK30">
            <v>229.61700000000002</v>
          </cell>
          <cell r="AM30">
            <v>79.171000000000006</v>
          </cell>
          <cell r="AO30">
            <v>35.256</v>
          </cell>
          <cell r="AQ30">
            <v>354.81700000000001</v>
          </cell>
          <cell r="AS30">
            <v>3.24</v>
          </cell>
          <cell r="AU30">
            <v>0</v>
          </cell>
          <cell r="AW30">
            <v>358.05700000000002</v>
          </cell>
          <cell r="AY30">
            <v>0</v>
          </cell>
          <cell r="BA30">
            <v>31.244</v>
          </cell>
          <cell r="BC30">
            <v>79.335999999999999</v>
          </cell>
          <cell r="BE30">
            <v>0</v>
          </cell>
          <cell r="BG30">
            <v>79.335999999999999</v>
          </cell>
          <cell r="BI30">
            <v>278.721</v>
          </cell>
          <cell r="BK30">
            <v>36799</v>
          </cell>
          <cell r="BM30">
            <v>327.18400000000003</v>
          </cell>
          <cell r="BO30">
            <v>210.98400000000004</v>
          </cell>
          <cell r="BQ30">
            <v>125.32400000000005</v>
          </cell>
          <cell r="BS30" t="str">
            <v>N.A.</v>
          </cell>
          <cell r="BU30">
            <v>88.482500000000059</v>
          </cell>
          <cell r="BW30">
            <v>0</v>
          </cell>
          <cell r="BY30">
            <v>0</v>
          </cell>
          <cell r="CA30">
            <v>0</v>
          </cell>
          <cell r="CC30">
            <v>0</v>
          </cell>
          <cell r="CE30">
            <v>0</v>
          </cell>
          <cell r="CG30">
            <v>133.52199999999999</v>
          </cell>
          <cell r="CI30">
            <v>76.91</v>
          </cell>
          <cell r="CK30">
            <v>40.198999999999998</v>
          </cell>
          <cell r="CM30">
            <v>40.643999999999998</v>
          </cell>
          <cell r="CO30">
            <v>29.459499999999998</v>
          </cell>
          <cell r="CQ30">
            <v>401.98899999999998</v>
          </cell>
          <cell r="CS30">
            <v>261.33100000000002</v>
          </cell>
          <cell r="CU30">
            <v>152.56800000000001</v>
          </cell>
          <cell r="CW30" t="str">
            <v>N.A.</v>
          </cell>
          <cell r="CY30">
            <v>102.82600000000002</v>
          </cell>
          <cell r="DA30">
            <v>677.048</v>
          </cell>
          <cell r="DC30">
            <v>433.84399999999999</v>
          </cell>
          <cell r="DE30">
            <v>224.464</v>
          </cell>
          <cell r="DG30" t="str">
            <v>N.A.</v>
          </cell>
          <cell r="DI30">
            <v>150.22800000000001</v>
          </cell>
          <cell r="DK30" t="str">
            <v>Cowen</v>
          </cell>
          <cell r="DM30">
            <v>36817</v>
          </cell>
        </row>
        <row r="31">
          <cell r="A31">
            <v>21</v>
          </cell>
          <cell r="C31" t="str">
            <v>Next Level Communications, Inc.</v>
          </cell>
          <cell r="D31" t="str">
            <v>Next Level Communications</v>
          </cell>
          <cell r="E31" t="str">
            <v>NXTV</v>
          </cell>
          <cell r="G31">
            <v>36817</v>
          </cell>
          <cell r="H31">
            <v>36799</v>
          </cell>
          <cell r="I31" t="str">
            <v>DeMichele</v>
          </cell>
          <cell r="K31" t="str">
            <v>Swift</v>
          </cell>
          <cell r="M31">
            <v>18</v>
          </cell>
          <cell r="O31">
            <v>18</v>
          </cell>
          <cell r="Q31">
            <v>195.75</v>
          </cell>
          <cell r="S31">
            <v>0.5</v>
          </cell>
          <cell r="U31">
            <v>-0.71</v>
          </cell>
          <cell r="W31">
            <v>-0.99</v>
          </cell>
          <cell r="Y31">
            <v>-0.63</v>
          </cell>
          <cell r="AA31">
            <v>-0.17</v>
          </cell>
          <cell r="AB31">
            <v>82.079000000000008</v>
          </cell>
          <cell r="AC31">
            <v>83.606932</v>
          </cell>
          <cell r="AE31">
            <v>23.387101999999999</v>
          </cell>
          <cell r="AG31">
            <v>14.236285827974754</v>
          </cell>
          <cell r="AI31">
            <v>88.49706351333333</v>
          </cell>
          <cell r="AK31">
            <v>69.86</v>
          </cell>
          <cell r="AM31">
            <v>35.902999999999999</v>
          </cell>
          <cell r="AO31">
            <v>55.866</v>
          </cell>
          <cell r="AQ31">
            <v>169.19800000000001</v>
          </cell>
          <cell r="AS31">
            <v>51.892000000000003</v>
          </cell>
          <cell r="AU31">
            <v>36.316000000000003</v>
          </cell>
          <cell r="AW31">
            <v>276.77800000000002</v>
          </cell>
          <cell r="AY31">
            <v>0.6371126108918036</v>
          </cell>
          <cell r="BA31">
            <v>0</v>
          </cell>
          <cell r="BC31">
            <v>68.852000000000004</v>
          </cell>
          <cell r="BE31">
            <v>25.088000000000001</v>
          </cell>
          <cell r="BG31">
            <v>93.94</v>
          </cell>
          <cell r="BI31">
            <v>182.83799999999999</v>
          </cell>
          <cell r="BK31">
            <v>36799</v>
          </cell>
          <cell r="BM31">
            <v>144.09199999999998</v>
          </cell>
          <cell r="BO31">
            <v>29.315999999999974</v>
          </cell>
          <cell r="BQ31">
            <v>-63.621000000000038</v>
          </cell>
          <cell r="BS31">
            <v>-41.463199350660666</v>
          </cell>
          <cell r="BU31">
            <v>-52.142000000000039</v>
          </cell>
          <cell r="BW31">
            <v>0</v>
          </cell>
          <cell r="BY31">
            <v>0</v>
          </cell>
          <cell r="CA31">
            <v>0</v>
          </cell>
          <cell r="CC31">
            <v>0</v>
          </cell>
          <cell r="CE31">
            <v>0</v>
          </cell>
          <cell r="CG31">
            <v>57.597000000000001</v>
          </cell>
          <cell r="CI31">
            <v>6.0399999999999991</v>
          </cell>
          <cell r="CK31">
            <v>-72.925000000000011</v>
          </cell>
          <cell r="CM31">
            <v>-64.068000000000012</v>
          </cell>
          <cell r="CO31">
            <v>-70.804000000000016</v>
          </cell>
          <cell r="CQ31">
            <v>174.4</v>
          </cell>
          <cell r="CS31">
            <v>40.200000000000017</v>
          </cell>
          <cell r="CU31">
            <v>-56.59999999999998</v>
          </cell>
          <cell r="CW31" t="str">
            <v>N.A.</v>
          </cell>
          <cell r="CY31">
            <v>-50.59999999999998</v>
          </cell>
          <cell r="DA31">
            <v>341.4</v>
          </cell>
          <cell r="DC31">
            <v>102.79999999999998</v>
          </cell>
          <cell r="DE31">
            <v>-19.90000000000002</v>
          </cell>
          <cell r="DG31" t="str">
            <v>N.A.</v>
          </cell>
          <cell r="DI31">
            <v>-17.40000000000002</v>
          </cell>
          <cell r="DK31" t="str">
            <v>DRW</v>
          </cell>
          <cell r="DM31">
            <v>36818</v>
          </cell>
        </row>
        <row r="32">
          <cell r="A32">
            <v>22</v>
          </cell>
          <cell r="C32" t="str">
            <v>Redback Networks Inc.</v>
          </cell>
          <cell r="D32" t="str">
            <v xml:space="preserve">Redback Networks </v>
          </cell>
          <cell r="E32" t="str">
            <v>RBAK</v>
          </cell>
          <cell r="G32">
            <v>36811</v>
          </cell>
          <cell r="H32">
            <v>36799</v>
          </cell>
          <cell r="I32" t="str">
            <v>DeMichele</v>
          </cell>
          <cell r="K32" t="str">
            <v>Swift</v>
          </cell>
          <cell r="M32">
            <v>73.875</v>
          </cell>
          <cell r="O32">
            <v>54</v>
          </cell>
          <cell r="Q32">
            <v>191.03130000000002</v>
          </cell>
          <cell r="S32">
            <v>0.5</v>
          </cell>
          <cell r="U32">
            <v>0</v>
          </cell>
          <cell r="W32">
            <v>-0.15</v>
          </cell>
          <cell r="Y32">
            <v>0.02</v>
          </cell>
          <cell r="AA32">
            <v>0.5</v>
          </cell>
          <cell r="AB32">
            <v>152.97399999999999</v>
          </cell>
          <cell r="AC32">
            <v>148.61819199999999</v>
          </cell>
          <cell r="AE32">
            <v>15.899749999999999</v>
          </cell>
          <cell r="AG32">
            <v>11.26</v>
          </cell>
          <cell r="AI32">
            <v>162.09450802368866</v>
          </cell>
          <cell r="AK32">
            <v>473.78</v>
          </cell>
          <cell r="AM32">
            <v>59.277999999999999</v>
          </cell>
          <cell r="AO32">
            <v>11.005000000000001</v>
          </cell>
          <cell r="AQ32">
            <v>562.351</v>
          </cell>
          <cell r="AS32">
            <v>47.832000000000001</v>
          </cell>
          <cell r="AU32">
            <v>0</v>
          </cell>
          <cell r="AW32">
            <v>5066.4039999999995</v>
          </cell>
          <cell r="AY32">
            <v>2.5179999999999998</v>
          </cell>
          <cell r="BA32">
            <v>93.049000000000007</v>
          </cell>
          <cell r="BC32">
            <v>114.343</v>
          </cell>
          <cell r="BE32">
            <v>507.17599999999999</v>
          </cell>
          <cell r="BG32">
            <v>621.51900000000001</v>
          </cell>
          <cell r="BI32">
            <v>4444.8850000000002</v>
          </cell>
          <cell r="BK32">
            <v>36799</v>
          </cell>
          <cell r="BM32">
            <v>189.529</v>
          </cell>
          <cell r="BO32">
            <v>128.28799999999998</v>
          </cell>
          <cell r="BQ32">
            <v>-1.7190000000000225</v>
          </cell>
          <cell r="BS32" t="str">
            <v>N.A.</v>
          </cell>
          <cell r="BU32">
            <v>0.99899999999997757</v>
          </cell>
          <cell r="BW32">
            <v>0</v>
          </cell>
          <cell r="BY32">
            <v>0</v>
          </cell>
          <cell r="CA32">
            <v>0</v>
          </cell>
          <cell r="CC32">
            <v>0</v>
          </cell>
          <cell r="CE32">
            <v>0</v>
          </cell>
          <cell r="CG32">
            <v>64.274000000000001</v>
          </cell>
          <cell r="CI32">
            <v>45.609000000000002</v>
          </cell>
          <cell r="CK32">
            <v>-5.7239999999999966</v>
          </cell>
          <cell r="CM32">
            <v>-3.4509999999999965</v>
          </cell>
          <cell r="CO32">
            <v>-3.8859999999999966</v>
          </cell>
          <cell r="CQ32">
            <v>263.49</v>
          </cell>
          <cell r="CS32">
            <v>169.39000000000001</v>
          </cell>
          <cell r="CU32">
            <v>6.9400000000000261</v>
          </cell>
          <cell r="CW32" t="str">
            <v>N.A.</v>
          </cell>
          <cell r="CY32">
            <v>9.1300000000000257</v>
          </cell>
          <cell r="DA32">
            <v>645.89</v>
          </cell>
          <cell r="DC32">
            <v>398.85</v>
          </cell>
          <cell r="DE32">
            <v>113.71000000000004</v>
          </cell>
          <cell r="DG32" t="str">
            <v>N.A.</v>
          </cell>
          <cell r="DI32">
            <v>91.610000000000042</v>
          </cell>
          <cell r="DK32" t="str">
            <v>TWP</v>
          </cell>
          <cell r="DM32">
            <v>36811</v>
          </cell>
        </row>
        <row r="33">
          <cell r="A33">
            <v>23</v>
          </cell>
          <cell r="C33" t="str">
            <v>Turnstone Systems, Inc.</v>
          </cell>
          <cell r="D33" t="str">
            <v>Turnstone Systems</v>
          </cell>
          <cell r="E33" t="str">
            <v>TSTN</v>
          </cell>
          <cell r="G33">
            <v>36836</v>
          </cell>
          <cell r="H33">
            <v>36799</v>
          </cell>
          <cell r="I33" t="str">
            <v>Swift</v>
          </cell>
          <cell r="K33">
            <v>0</v>
          </cell>
          <cell r="M33">
            <v>7</v>
          </cell>
          <cell r="O33">
            <v>6.8125</v>
          </cell>
          <cell r="Q33">
            <v>100.5</v>
          </cell>
          <cell r="S33">
            <v>0.45</v>
          </cell>
          <cell r="U33">
            <v>0.53293254692387904</v>
          </cell>
          <cell r="W33">
            <v>4.7687500000000022E-2</v>
          </cell>
          <cell r="Y33">
            <v>0.53</v>
          </cell>
          <cell r="AA33">
            <v>0.6</v>
          </cell>
          <cell r="AB33">
            <v>65.222000000000008</v>
          </cell>
          <cell r="AC33">
            <v>65.221907999999999</v>
          </cell>
          <cell r="AE33">
            <v>9.6286339999999999</v>
          </cell>
          <cell r="AG33">
            <v>18.690835713560197</v>
          </cell>
          <cell r="AI33">
            <v>65.221907999999999</v>
          </cell>
          <cell r="AK33">
            <v>285.58100000000002</v>
          </cell>
          <cell r="AM33">
            <v>18.914000000000001</v>
          </cell>
          <cell r="AO33">
            <v>20.202999999999999</v>
          </cell>
          <cell r="AQ33">
            <v>327.84199999999998</v>
          </cell>
          <cell r="AS33">
            <v>3.4249999999999998</v>
          </cell>
          <cell r="AU33">
            <v>3.6389999999999998</v>
          </cell>
          <cell r="AW33">
            <v>341.24900000000002</v>
          </cell>
          <cell r="AY33">
            <v>0.22500000000000001</v>
          </cell>
          <cell r="BA33">
            <v>11.871</v>
          </cell>
          <cell r="BC33">
            <v>36.715000000000003</v>
          </cell>
          <cell r="BE33">
            <v>6.7000000000000004E-2</v>
          </cell>
          <cell r="BG33">
            <v>39.134</v>
          </cell>
          <cell r="BI33">
            <v>302.11500000000001</v>
          </cell>
          <cell r="BK33">
            <v>36799</v>
          </cell>
          <cell r="BM33">
            <v>132.87899999999999</v>
          </cell>
          <cell r="BO33">
            <v>78.251999999999981</v>
          </cell>
          <cell r="BQ33">
            <v>45.661999999999978</v>
          </cell>
          <cell r="BS33" t="str">
            <v>N.A.</v>
          </cell>
          <cell r="BU33">
            <v>30.279999999999973</v>
          </cell>
          <cell r="BW33">
            <v>0</v>
          </cell>
          <cell r="BY33">
            <v>0</v>
          </cell>
          <cell r="CA33">
            <v>0</v>
          </cell>
          <cell r="CC33">
            <v>0</v>
          </cell>
          <cell r="CE33">
            <v>0</v>
          </cell>
          <cell r="CG33">
            <v>27.196000000000002</v>
          </cell>
          <cell r="CI33">
            <v>14.837000000000002</v>
          </cell>
          <cell r="CK33">
            <v>3.6350000000000016</v>
          </cell>
          <cell r="CM33">
            <v>3.9470000000000014</v>
          </cell>
          <cell r="CO33">
            <v>2.289000000000001</v>
          </cell>
          <cell r="CQ33">
            <v>158.387</v>
          </cell>
          <cell r="CS33">
            <v>90.959000000000003</v>
          </cell>
          <cell r="CU33">
            <v>54.197000000000003</v>
          </cell>
          <cell r="CW33" t="str">
            <v>N.A.</v>
          </cell>
          <cell r="CY33">
            <v>35.732399999999998</v>
          </cell>
          <cell r="DA33">
            <v>169.77500000000001</v>
          </cell>
          <cell r="DC33">
            <v>82.262</v>
          </cell>
          <cell r="DE33">
            <v>16.876000000000005</v>
          </cell>
          <cell r="DG33" t="str">
            <v>N.A.</v>
          </cell>
          <cell r="DI33">
            <v>14.248200000000004</v>
          </cell>
          <cell r="DK33" t="str">
            <v>DRW</v>
          </cell>
          <cell r="DM33">
            <v>36817</v>
          </cell>
        </row>
        <row r="34">
          <cell r="A34">
            <v>24</v>
          </cell>
          <cell r="C34" t="str">
            <v>CoSine Communications, Inc.</v>
          </cell>
          <cell r="D34" t="str">
            <v>Cosine Communications</v>
          </cell>
          <cell r="E34" t="str">
            <v>COSN</v>
          </cell>
          <cell r="G34">
            <v>36826</v>
          </cell>
          <cell r="H34">
            <v>36799</v>
          </cell>
          <cell r="I34" t="str">
            <v>DeMichele</v>
          </cell>
          <cell r="K34">
            <v>0</v>
          </cell>
          <cell r="M34">
            <v>13.25</v>
          </cell>
          <cell r="O34">
            <v>13.125</v>
          </cell>
          <cell r="Q34">
            <v>63.0625</v>
          </cell>
          <cell r="S34">
            <v>0.3</v>
          </cell>
          <cell r="U34">
            <v>-0.95490298325134659</v>
          </cell>
          <cell r="W34">
            <v>-0.65757785467128016</v>
          </cell>
          <cell r="Y34">
            <v>-0.97</v>
          </cell>
          <cell r="AA34">
            <v>-0.68</v>
          </cell>
          <cell r="AB34">
            <v>100.14100000000001</v>
          </cell>
          <cell r="AC34">
            <v>100.141344</v>
          </cell>
          <cell r="AE34">
            <v>10.756544</v>
          </cell>
          <cell r="AG34">
            <v>4.0484014400907951</v>
          </cell>
          <cell r="AI34">
            <v>107.61133643622642</v>
          </cell>
          <cell r="AK34">
            <v>314.983</v>
          </cell>
          <cell r="AM34">
            <v>19.385999999999999</v>
          </cell>
          <cell r="AO34">
            <v>9.0510000000000002</v>
          </cell>
          <cell r="AQ34">
            <v>356.60200000000003</v>
          </cell>
          <cell r="AS34">
            <v>23.608000000000001</v>
          </cell>
          <cell r="AU34">
            <v>0</v>
          </cell>
          <cell r="AW34">
            <v>381.27000000000004</v>
          </cell>
          <cell r="AY34">
            <v>5.9690000000000003</v>
          </cell>
          <cell r="BA34">
            <v>19.117999999999999</v>
          </cell>
          <cell r="BC34">
            <v>42.072000000000003</v>
          </cell>
          <cell r="BE34">
            <v>13.446999999999999</v>
          </cell>
          <cell r="BG34">
            <v>55.651000000000003</v>
          </cell>
          <cell r="BI34">
            <v>325.61900000000003</v>
          </cell>
          <cell r="BK34">
            <v>36799</v>
          </cell>
          <cell r="BM34">
            <v>24.359000000000002</v>
          </cell>
          <cell r="BO34">
            <v>11.716000000000001</v>
          </cell>
          <cell r="BQ34">
            <v>-68.59</v>
          </cell>
          <cell r="BS34">
            <v>-66.668999999999997</v>
          </cell>
          <cell r="BU34">
            <v>-65.466000000000008</v>
          </cell>
          <cell r="BW34">
            <v>0</v>
          </cell>
          <cell r="BY34">
            <v>0</v>
          </cell>
          <cell r="CA34">
            <v>0</v>
          </cell>
          <cell r="CC34">
            <v>0</v>
          </cell>
          <cell r="CE34">
            <v>0</v>
          </cell>
          <cell r="CG34">
            <v>0</v>
          </cell>
          <cell r="CI34">
            <v>0</v>
          </cell>
          <cell r="CK34">
            <v>-33.954999999999998</v>
          </cell>
          <cell r="CM34">
            <v>-32.033999999999999</v>
          </cell>
          <cell r="CO34">
            <v>-33.256999999999998</v>
          </cell>
          <cell r="CQ34">
            <v>35.320999999999998</v>
          </cell>
          <cell r="CS34">
            <v>17.598999999999997</v>
          </cell>
          <cell r="CU34">
            <v>-82.862000000000023</v>
          </cell>
          <cell r="CW34">
            <v>-82.862000000000023</v>
          </cell>
          <cell r="CY34">
            <v>-79.383000000000024</v>
          </cell>
          <cell r="DA34">
            <v>84.3</v>
          </cell>
          <cell r="DC34">
            <v>49.006999999999998</v>
          </cell>
          <cell r="DE34">
            <v>-84.992999999999995</v>
          </cell>
          <cell r="DG34">
            <v>-84.992999999999995</v>
          </cell>
          <cell r="DI34">
            <v>-75.292999999999992</v>
          </cell>
          <cell r="DK34" t="str">
            <v>RS</v>
          </cell>
          <cell r="DM34">
            <v>36821</v>
          </cell>
        </row>
        <row r="35">
          <cell r="A35">
            <v>25</v>
          </cell>
          <cell r="C35" t="str">
            <v>Advanced Switching Communications, Inc.</v>
          </cell>
          <cell r="D35" t="str">
            <v>Advanced Switching</v>
          </cell>
          <cell r="E35" t="str">
            <v>ASCX</v>
          </cell>
          <cell r="G35">
            <v>36847</v>
          </cell>
          <cell r="H35">
            <v>36799</v>
          </cell>
          <cell r="I35" t="str">
            <v>Ed Hutchinson</v>
          </cell>
          <cell r="K35">
            <v>0</v>
          </cell>
          <cell r="M35">
            <v>5</v>
          </cell>
          <cell r="O35">
            <v>5</v>
          </cell>
          <cell r="Q35">
            <v>19.5</v>
          </cell>
          <cell r="S35" t="str">
            <v>N.A</v>
          </cell>
          <cell r="U35">
            <v>-0.34191158938818345</v>
          </cell>
          <cell r="W35">
            <v>-0.3829532802771019</v>
          </cell>
          <cell r="Y35">
            <v>-0.28999999999999998</v>
          </cell>
          <cell r="AA35">
            <v>-0.15</v>
          </cell>
          <cell r="AB35">
            <v>41.116</v>
          </cell>
          <cell r="AC35">
            <v>42.123652</v>
          </cell>
          <cell r="AE35">
            <v>5.7812450000000002</v>
          </cell>
          <cell r="AG35">
            <v>4.860656761649091</v>
          </cell>
          <cell r="AI35">
            <v>42.284767479999999</v>
          </cell>
          <cell r="AK35">
            <v>14.401</v>
          </cell>
          <cell r="AM35">
            <v>6.1289999999999996</v>
          </cell>
          <cell r="AO35">
            <v>6.1130000000000004</v>
          </cell>
          <cell r="AQ35">
            <v>28.207000000000001</v>
          </cell>
          <cell r="AS35">
            <v>3.7789999999999999</v>
          </cell>
          <cell r="AU35">
            <v>8.8019999999999996</v>
          </cell>
          <cell r="AW35">
            <v>42.636999999999993</v>
          </cell>
          <cell r="AY35">
            <v>0.14299999999999999</v>
          </cell>
          <cell r="BA35">
            <v>7.6180000000000003</v>
          </cell>
          <cell r="BC35">
            <v>11.574</v>
          </cell>
          <cell r="BE35">
            <v>59.631</v>
          </cell>
          <cell r="BG35">
            <v>71.281999999999996</v>
          </cell>
          <cell r="BI35">
            <v>-28.645</v>
          </cell>
          <cell r="BK35">
            <v>36799</v>
          </cell>
          <cell r="BM35">
            <v>26.622999999999998</v>
          </cell>
          <cell r="BO35">
            <v>8.0209999999999972</v>
          </cell>
          <cell r="BQ35">
            <v>-12.498000000000005</v>
          </cell>
          <cell r="BS35">
            <v>-11.841000000000005</v>
          </cell>
          <cell r="BU35">
            <v>-10.755000000000004</v>
          </cell>
          <cell r="BW35">
            <v>0</v>
          </cell>
          <cell r="BY35">
            <v>0</v>
          </cell>
          <cell r="CA35">
            <v>0</v>
          </cell>
          <cell r="CC35">
            <v>0</v>
          </cell>
          <cell r="CE35">
            <v>0</v>
          </cell>
          <cell r="CG35">
            <v>4.2779999999999996</v>
          </cell>
          <cell r="CI35">
            <v>1.4389999999999996</v>
          </cell>
          <cell r="CK35">
            <v>-9.738999999999999</v>
          </cell>
          <cell r="CM35">
            <v>-9.081999999999999</v>
          </cell>
          <cell r="CO35">
            <v>-9.286999999999999</v>
          </cell>
          <cell r="CQ35">
            <v>36.749000000000002</v>
          </cell>
          <cell r="CS35">
            <v>11.666000000000004</v>
          </cell>
          <cell r="CU35">
            <v>-13.135</v>
          </cell>
          <cell r="CW35" t="str">
            <v>N.A.</v>
          </cell>
          <cell r="CY35">
            <v>-10.521000000000001</v>
          </cell>
          <cell r="DA35">
            <v>70</v>
          </cell>
          <cell r="DC35">
            <v>27.572000000000003</v>
          </cell>
          <cell r="DE35">
            <v>-10.693999999999996</v>
          </cell>
          <cell r="DG35" t="str">
            <v>N.A.</v>
          </cell>
          <cell r="DI35">
            <v>-6.2929999999999957</v>
          </cell>
          <cell r="DK35" t="str">
            <v>RSCO</v>
          </cell>
          <cell r="DM35">
            <v>36829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C38" t="str">
            <v>ANDA</v>
          </cell>
          <cell r="D38" t="str">
            <v>ANDA- Reg</v>
          </cell>
        </row>
        <row r="39">
          <cell r="A39">
            <v>29</v>
          </cell>
          <cell r="C39" t="str">
            <v>RSTN</v>
          </cell>
          <cell r="D39" t="str">
            <v>RSTN - In reg</v>
          </cell>
        </row>
        <row r="40">
          <cell r="A40">
            <v>30</v>
          </cell>
        </row>
        <row r="41">
          <cell r="A41">
            <v>31</v>
          </cell>
        </row>
        <row r="42">
          <cell r="A42">
            <v>32</v>
          </cell>
        </row>
        <row r="43">
          <cell r="A43">
            <v>33</v>
          </cell>
        </row>
        <row r="44">
          <cell r="A44">
            <v>34</v>
          </cell>
        </row>
        <row r="45">
          <cell r="A45">
            <v>35</v>
          </cell>
          <cell r="C45" t="str">
            <v>Acceess Systems - Brooke</v>
          </cell>
        </row>
        <row r="46">
          <cell r="A46">
            <v>36</v>
          </cell>
          <cell r="C46" t="str">
            <v>Accelerated Networks, Inc.</v>
          </cell>
          <cell r="D46" t="str">
            <v>Accelerated Networks</v>
          </cell>
          <cell r="E46" t="str">
            <v>ACCL</v>
          </cell>
          <cell r="G46">
            <v>36844</v>
          </cell>
          <cell r="H46">
            <v>36799</v>
          </cell>
          <cell r="I46" t="str">
            <v>Alexander</v>
          </cell>
          <cell r="K46" t="str">
            <v>Beach</v>
          </cell>
          <cell r="M46">
            <v>5.828125</v>
          </cell>
          <cell r="O46">
            <v>5.828125</v>
          </cell>
          <cell r="Q46">
            <v>63.5</v>
          </cell>
          <cell r="S46">
            <v>0.5</v>
          </cell>
          <cell r="U46">
            <v>-0.6085638327634052</v>
          </cell>
          <cell r="W46">
            <v>-0.4926472586914567</v>
          </cell>
          <cell r="Y46">
            <v>-0.63</v>
          </cell>
          <cell r="AA46">
            <v>-0.46</v>
          </cell>
          <cell r="AB46">
            <v>50.451999999999998</v>
          </cell>
          <cell r="AC46">
            <v>50.364933000000001</v>
          </cell>
          <cell r="AE46">
            <v>5.3849999999999998</v>
          </cell>
          <cell r="AG46">
            <v>4.1399999999999997</v>
          </cell>
          <cell r="AI46">
            <v>51.924706190348523</v>
          </cell>
          <cell r="AK46">
            <v>86.727000000000004</v>
          </cell>
          <cell r="AM46">
            <v>13.85</v>
          </cell>
          <cell r="AO46">
            <v>3.996</v>
          </cell>
          <cell r="AQ46">
            <v>105.80399999999999</v>
          </cell>
          <cell r="AS46">
            <v>7.6150000000000002</v>
          </cell>
          <cell r="AU46">
            <v>0</v>
          </cell>
          <cell r="AW46">
            <v>113.60599999999998</v>
          </cell>
          <cell r="AY46">
            <v>9.6999999999999989E-2</v>
          </cell>
          <cell r="BA46">
            <v>7.8650000000000002</v>
          </cell>
          <cell r="BC46">
            <v>9.2949999999999999</v>
          </cell>
          <cell r="BE46">
            <v>0.19400000000000001</v>
          </cell>
          <cell r="BG46">
            <v>9.4890000000000008</v>
          </cell>
          <cell r="BI46">
            <v>104.117</v>
          </cell>
          <cell r="BK46">
            <v>36799</v>
          </cell>
          <cell r="BM46">
            <v>31.826999999999998</v>
          </cell>
          <cell r="BO46">
            <v>10.575999999999997</v>
          </cell>
          <cell r="BQ46">
            <v>-29.841000000000005</v>
          </cell>
          <cell r="BS46">
            <v>-27.589000000000006</v>
          </cell>
          <cell r="BU46">
            <v>-27.213000000000001</v>
          </cell>
          <cell r="BW46">
            <v>0</v>
          </cell>
          <cell r="BY46">
            <v>0</v>
          </cell>
          <cell r="CA46">
            <v>0</v>
          </cell>
          <cell r="CC46">
            <v>0</v>
          </cell>
          <cell r="CE46">
            <v>0</v>
          </cell>
          <cell r="CG46">
            <v>8.4659999999999993</v>
          </cell>
          <cell r="CI46">
            <v>2.153999999999999</v>
          </cell>
          <cell r="CK46">
            <v>-19.154</v>
          </cell>
          <cell r="CM46">
            <v>-18.126000000000001</v>
          </cell>
          <cell r="CO46">
            <v>-18.124000000000002</v>
          </cell>
          <cell r="CQ46">
            <v>39.021999999999998</v>
          </cell>
          <cell r="CS46">
            <v>12.324999999999999</v>
          </cell>
          <cell r="CU46">
            <v>-33.834000000000003</v>
          </cell>
          <cell r="CW46" t="str">
            <v>N.A.</v>
          </cell>
          <cell r="CY46">
            <v>-30.729000000000003</v>
          </cell>
          <cell r="DA46">
            <v>84</v>
          </cell>
          <cell r="DC46">
            <v>31.704999999999998</v>
          </cell>
          <cell r="DE46">
            <v>-24.480000000000004</v>
          </cell>
          <cell r="DG46" t="str">
            <v>N.A.</v>
          </cell>
          <cell r="DI46">
            <v>-21.480000000000004</v>
          </cell>
          <cell r="DK46" t="str">
            <v>Piper</v>
          </cell>
          <cell r="DM46">
            <v>36754</v>
          </cell>
        </row>
        <row r="47">
          <cell r="A47">
            <v>37</v>
          </cell>
          <cell r="C47" t="str">
            <v>ADC Telecommunications, Inc.</v>
          </cell>
          <cell r="D47" t="str">
            <v>ADC Telecommunications</v>
          </cell>
          <cell r="E47" t="str">
            <v>ADCT</v>
          </cell>
          <cell r="G47">
            <v>36802</v>
          </cell>
          <cell r="H47">
            <v>36738</v>
          </cell>
          <cell r="I47" t="str">
            <v>Alexander</v>
          </cell>
          <cell r="K47" t="str">
            <v>Swift</v>
          </cell>
          <cell r="M47">
            <v>17.53125</v>
          </cell>
          <cell r="O47">
            <v>13.328125</v>
          </cell>
          <cell r="Q47">
            <v>47.0625</v>
          </cell>
          <cell r="S47">
            <v>0.3</v>
          </cell>
          <cell r="U47">
            <v>0.46000000000000008</v>
          </cell>
          <cell r="W47">
            <v>0.37</v>
          </cell>
          <cell r="Y47">
            <v>0.61</v>
          </cell>
          <cell r="AA47">
            <v>0.77422048890131889</v>
          </cell>
          <cell r="AB47">
            <v>771.95</v>
          </cell>
          <cell r="AC47">
            <v>770.23468100000002</v>
          </cell>
          <cell r="AE47">
            <v>37.695813999999999</v>
          </cell>
          <cell r="AG47">
            <v>18.95</v>
          </cell>
          <cell r="AI47">
            <v>770.23468100000002</v>
          </cell>
          <cell r="AK47">
            <v>1631.5</v>
          </cell>
          <cell r="AM47">
            <v>660.10599999999999</v>
          </cell>
          <cell r="AO47">
            <v>422.238</v>
          </cell>
          <cell r="AQ47">
            <v>2904.1309999999994</v>
          </cell>
          <cell r="AS47">
            <v>496.42599999999999</v>
          </cell>
          <cell r="AU47">
            <v>0</v>
          </cell>
          <cell r="AW47">
            <v>4001.2999999999993</v>
          </cell>
          <cell r="AY47">
            <v>77.757999999999996</v>
          </cell>
          <cell r="BA47">
            <v>210.53100000000001</v>
          </cell>
          <cell r="BC47">
            <v>1125.643</v>
          </cell>
          <cell r="BE47">
            <v>18.785</v>
          </cell>
          <cell r="BG47">
            <v>1144.4280000000001</v>
          </cell>
          <cell r="BI47">
            <v>2856.8719999999998</v>
          </cell>
          <cell r="BK47">
            <v>36738</v>
          </cell>
          <cell r="BM47">
            <v>2890.2410000000004</v>
          </cell>
          <cell r="BO47">
            <v>1388.6260000000007</v>
          </cell>
          <cell r="BQ47">
            <v>479.55200000000082</v>
          </cell>
          <cell r="BS47" t="str">
            <v>N.A.</v>
          </cell>
          <cell r="BU47">
            <v>353.43728000000073</v>
          </cell>
          <cell r="BW47">
            <v>0</v>
          </cell>
          <cell r="BY47">
            <v>0</v>
          </cell>
          <cell r="CA47">
            <v>0</v>
          </cell>
          <cell r="CC47">
            <v>0</v>
          </cell>
          <cell r="CE47">
            <v>0</v>
          </cell>
          <cell r="CG47">
            <v>2152.4679999999998</v>
          </cell>
          <cell r="CI47">
            <v>1002.521</v>
          </cell>
          <cell r="CK47">
            <v>292.72199999999998</v>
          </cell>
          <cell r="CM47" t="str">
            <v>N.A.</v>
          </cell>
          <cell r="CO47">
            <v>236.22699999999998</v>
          </cell>
          <cell r="CQ47">
            <v>3571.319</v>
          </cell>
          <cell r="CS47">
            <v>1773.463</v>
          </cell>
          <cell r="CU47">
            <v>703.13300000000004</v>
          </cell>
          <cell r="CW47" t="str">
            <v>N.A.</v>
          </cell>
          <cell r="CY47">
            <v>469.62900000000002</v>
          </cell>
          <cell r="DA47">
            <v>4498.652</v>
          </cell>
          <cell r="DC47">
            <v>2249.326</v>
          </cell>
          <cell r="DE47">
            <v>896.68200000000002</v>
          </cell>
          <cell r="DG47" t="str">
            <v>N.A.</v>
          </cell>
          <cell r="DI47">
            <v>600.72</v>
          </cell>
          <cell r="DK47" t="str">
            <v>Lehman</v>
          </cell>
          <cell r="DM47">
            <v>36792</v>
          </cell>
        </row>
        <row r="48">
          <cell r="A48">
            <v>38</v>
          </cell>
          <cell r="C48" t="str">
            <v>Advanced Fibre Communications, Inc.</v>
          </cell>
          <cell r="D48" t="str">
            <v>Advanced Fibre</v>
          </cell>
          <cell r="E48" t="str">
            <v>AFCI</v>
          </cell>
          <cell r="G48">
            <v>36844</v>
          </cell>
          <cell r="H48">
            <v>36799</v>
          </cell>
          <cell r="I48" t="str">
            <v>Alexander</v>
          </cell>
          <cell r="K48" t="str">
            <v>Beach</v>
          </cell>
          <cell r="M48">
            <v>31.375</v>
          </cell>
          <cell r="O48">
            <v>22.75</v>
          </cell>
          <cell r="Q48">
            <v>85</v>
          </cell>
          <cell r="S48">
            <v>0.25</v>
          </cell>
          <cell r="U48">
            <v>0.45999999999999996</v>
          </cell>
          <cell r="W48">
            <v>0.28000000000000003</v>
          </cell>
          <cell r="Y48">
            <v>0.52</v>
          </cell>
          <cell r="AA48">
            <v>0.73</v>
          </cell>
          <cell r="AB48">
            <v>80.653000000000006</v>
          </cell>
          <cell r="AC48">
            <v>80.653246999999993</v>
          </cell>
          <cell r="AE48">
            <v>9.0936709999999987</v>
          </cell>
          <cell r="AG48">
            <v>14.663791674451385</v>
          </cell>
          <cell r="AI48">
            <v>85.496792196015932</v>
          </cell>
          <cell r="AK48">
            <v>907.45300000000009</v>
          </cell>
          <cell r="AM48">
            <v>68.478999999999999</v>
          </cell>
          <cell r="AO48">
            <v>48.985999999999997</v>
          </cell>
          <cell r="AQ48">
            <v>1036.4860000000001</v>
          </cell>
          <cell r="AS48">
            <v>66.941999999999993</v>
          </cell>
          <cell r="AU48">
            <v>0</v>
          </cell>
          <cell r="AW48">
            <v>1114.9050000000002</v>
          </cell>
          <cell r="AY48">
            <v>0</v>
          </cell>
          <cell r="BA48">
            <v>18.952000000000002</v>
          </cell>
          <cell r="BC48">
            <v>312.34800000000001</v>
          </cell>
          <cell r="BE48">
            <v>0</v>
          </cell>
          <cell r="BG48">
            <v>314.85300000000001</v>
          </cell>
          <cell r="BI48">
            <v>800.05200000000002</v>
          </cell>
          <cell r="BK48">
            <v>36799</v>
          </cell>
          <cell r="BM48">
            <v>378.505</v>
          </cell>
          <cell r="BO48">
            <v>179.14999999999998</v>
          </cell>
          <cell r="BQ48">
            <v>50.168999999999983</v>
          </cell>
          <cell r="BS48">
            <v>63.678999999999981</v>
          </cell>
          <cell r="BU48">
            <v>37.599039999999995</v>
          </cell>
          <cell r="BW48">
            <v>0</v>
          </cell>
          <cell r="BY48">
            <v>0</v>
          </cell>
          <cell r="CA48">
            <v>0</v>
          </cell>
          <cell r="CC48">
            <v>0</v>
          </cell>
          <cell r="CE48">
            <v>0</v>
          </cell>
          <cell r="CG48">
            <v>291.56799999999998</v>
          </cell>
          <cell r="CI48">
            <v>137.82499999999999</v>
          </cell>
          <cell r="CK48">
            <v>24.776999999999987</v>
          </cell>
          <cell r="CM48">
            <v>38.398999999999987</v>
          </cell>
          <cell r="CO48">
            <v>20.792779999999993</v>
          </cell>
          <cell r="CQ48">
            <v>419.82299999999998</v>
          </cell>
          <cell r="CS48">
            <v>195.04299999999998</v>
          </cell>
          <cell r="CU48">
            <v>56.992999999999967</v>
          </cell>
          <cell r="CW48" t="str">
            <v>N.A.</v>
          </cell>
          <cell r="CY48">
            <v>43.275999999999954</v>
          </cell>
          <cell r="DA48">
            <v>534.02499999999998</v>
          </cell>
          <cell r="DC48">
            <v>246.274</v>
          </cell>
          <cell r="DE48">
            <v>91.317000000000007</v>
          </cell>
          <cell r="DG48" t="str">
            <v>N.A.</v>
          </cell>
          <cell r="DI48">
            <v>66.077000000000027</v>
          </cell>
          <cell r="DK48" t="str">
            <v>Lehman</v>
          </cell>
          <cell r="DM48">
            <v>36725</v>
          </cell>
        </row>
        <row r="49">
          <cell r="A49">
            <v>39</v>
          </cell>
          <cell r="C49" t="str">
            <v>Copper Mountain Networks, Inc.</v>
          </cell>
          <cell r="D49" t="str">
            <v>Copper Mountain Networks</v>
          </cell>
          <cell r="E49" t="str">
            <v>CMTN</v>
          </cell>
          <cell r="G49">
            <v>36844</v>
          </cell>
          <cell r="H49">
            <v>36799</v>
          </cell>
          <cell r="I49" t="str">
            <v>Alexander</v>
          </cell>
          <cell r="K49" t="str">
            <v>Swift</v>
          </cell>
          <cell r="M49">
            <v>7.6875</v>
          </cell>
          <cell r="O49">
            <v>7.3125</v>
          </cell>
          <cell r="Q49">
            <v>123.6875</v>
          </cell>
          <cell r="S49">
            <v>0.42</v>
          </cell>
          <cell r="U49">
            <v>0.83</v>
          </cell>
          <cell r="W49">
            <v>0.28000000000000003</v>
          </cell>
          <cell r="Y49">
            <v>0.76</v>
          </cell>
          <cell r="AA49">
            <v>0.19</v>
          </cell>
          <cell r="AB49">
            <v>51.048000000000002</v>
          </cell>
          <cell r="AC49">
            <v>51.826143000000002</v>
          </cell>
          <cell r="AE49">
            <v>10.756</v>
          </cell>
          <cell r="AG49">
            <v>8.25</v>
          </cell>
          <cell r="AI49">
            <v>51.826143000000002</v>
          </cell>
          <cell r="AK49">
            <v>164.58199999999999</v>
          </cell>
          <cell r="AM49">
            <v>49.844999999999999</v>
          </cell>
          <cell r="AO49">
            <v>20.164000000000001</v>
          </cell>
          <cell r="AQ49">
            <v>240.51400000000001</v>
          </cell>
          <cell r="AS49">
            <v>19.434000000000001</v>
          </cell>
          <cell r="AU49">
            <v>0</v>
          </cell>
          <cell r="AW49">
            <v>328.10400000000004</v>
          </cell>
          <cell r="AY49">
            <v>2.0059999999999998</v>
          </cell>
          <cell r="BA49">
            <v>14.603</v>
          </cell>
          <cell r="BC49">
            <v>63.49799999999999</v>
          </cell>
          <cell r="BE49">
            <v>4.4829999999999997</v>
          </cell>
          <cell r="BG49">
            <v>68.206999999999994</v>
          </cell>
          <cell r="BI49">
            <v>259.89699999999999</v>
          </cell>
          <cell r="BK49">
            <v>36799</v>
          </cell>
          <cell r="BM49">
            <v>279.13099999999997</v>
          </cell>
          <cell r="BO49">
            <v>150.08199999999997</v>
          </cell>
          <cell r="BQ49">
            <v>74.747999999999962</v>
          </cell>
          <cell r="BS49">
            <v>93.501999999999953</v>
          </cell>
          <cell r="BU49">
            <v>48.047779999999975</v>
          </cell>
          <cell r="BW49">
            <v>0</v>
          </cell>
          <cell r="BY49">
            <v>0</v>
          </cell>
          <cell r="CA49">
            <v>0</v>
          </cell>
          <cell r="CC49">
            <v>0</v>
          </cell>
          <cell r="CE49">
            <v>0</v>
          </cell>
          <cell r="CG49">
            <v>112.723</v>
          </cell>
          <cell r="CI49">
            <v>59.720999999999997</v>
          </cell>
          <cell r="CK49">
            <v>22.041999999999994</v>
          </cell>
          <cell r="CM49">
            <v>25.130999999999993</v>
          </cell>
          <cell r="CO49">
            <v>15.160039999999997</v>
          </cell>
          <cell r="CQ49">
            <v>294.52999999999997</v>
          </cell>
          <cell r="CS49">
            <v>156.86999999999998</v>
          </cell>
          <cell r="CU49">
            <v>66.649999999999977</v>
          </cell>
          <cell r="CW49" t="str">
            <v>N.A.</v>
          </cell>
          <cell r="CY49">
            <v>43.919999999999973</v>
          </cell>
          <cell r="DA49">
            <v>309</v>
          </cell>
          <cell r="DC49">
            <v>151.34</v>
          </cell>
          <cell r="DE49">
            <v>10.090000000000003</v>
          </cell>
          <cell r="DG49" t="str">
            <v>N.A.</v>
          </cell>
          <cell r="DI49">
            <v>11.970000000000002</v>
          </cell>
          <cell r="DK49" t="str">
            <v xml:space="preserve">DRW </v>
          </cell>
          <cell r="DM49">
            <v>36817</v>
          </cell>
        </row>
        <row r="50">
          <cell r="A50">
            <v>40</v>
          </cell>
          <cell r="C50" t="str">
            <v>Efficient Networks, Inc.</v>
          </cell>
          <cell r="D50" t="str">
            <v>Efficient Networks</v>
          </cell>
          <cell r="E50" t="str">
            <v>EFNT</v>
          </cell>
          <cell r="G50">
            <v>36844</v>
          </cell>
          <cell r="H50">
            <v>36799</v>
          </cell>
          <cell r="I50" t="str">
            <v>Alexander</v>
          </cell>
          <cell r="K50" t="str">
            <v>Swift</v>
          </cell>
          <cell r="M50">
            <v>29.5</v>
          </cell>
          <cell r="O50">
            <v>28.5</v>
          </cell>
          <cell r="Q50">
            <v>180.0625</v>
          </cell>
          <cell r="S50">
            <v>0.5</v>
          </cell>
          <cell r="U50">
            <v>-0.23</v>
          </cell>
          <cell r="W50">
            <v>-0.61656062758663288</v>
          </cell>
          <cell r="Y50">
            <v>0.03</v>
          </cell>
          <cell r="AA50">
            <v>1.71</v>
          </cell>
          <cell r="AB50">
            <v>58.51</v>
          </cell>
          <cell r="AC50">
            <v>58.967351000000001</v>
          </cell>
          <cell r="AE50">
            <v>4.5691039999999994</v>
          </cell>
          <cell r="AG50">
            <v>1.7298014227734808</v>
          </cell>
          <cell r="AI50">
            <v>63.268534911864407</v>
          </cell>
          <cell r="AK50">
            <v>472.15</v>
          </cell>
          <cell r="AM50">
            <v>135.42599999999999</v>
          </cell>
          <cell r="AO50">
            <v>30.116</v>
          </cell>
          <cell r="AQ50">
            <v>689.41700000000003</v>
          </cell>
          <cell r="AS50">
            <v>24.809000000000001</v>
          </cell>
          <cell r="AU50">
            <v>0</v>
          </cell>
          <cell r="AW50">
            <v>1526.6869999999999</v>
          </cell>
          <cell r="AY50">
            <v>0.76100000000000001</v>
          </cell>
          <cell r="BA50">
            <v>34.878999999999998</v>
          </cell>
          <cell r="BC50">
            <v>83.536000000000001</v>
          </cell>
          <cell r="BE50">
            <v>401.87099999999998</v>
          </cell>
          <cell r="BG50">
            <v>485.40699999999998</v>
          </cell>
          <cell r="BI50">
            <v>1041.28</v>
          </cell>
          <cell r="BK50">
            <v>36799</v>
          </cell>
          <cell r="BM50">
            <v>316.20599999999996</v>
          </cell>
          <cell r="BO50">
            <v>85.545999999999964</v>
          </cell>
          <cell r="BQ50">
            <v>-12.572000000000031</v>
          </cell>
          <cell r="BS50">
            <v>-8.8010000000000304</v>
          </cell>
          <cell r="BU50">
            <v>-7.1990000000000309</v>
          </cell>
          <cell r="BW50">
            <v>0</v>
          </cell>
          <cell r="BY50">
            <v>0</v>
          </cell>
          <cell r="CA50">
            <v>0</v>
          </cell>
          <cell r="CC50">
            <v>0</v>
          </cell>
          <cell r="CE50">
            <v>0</v>
          </cell>
          <cell r="CG50">
            <v>50.399000000000001</v>
          </cell>
          <cell r="CI50">
            <v>5.6400000000000006</v>
          </cell>
          <cell r="CK50">
            <v>-20.6</v>
          </cell>
          <cell r="CM50" t="str">
            <v>N.A.</v>
          </cell>
          <cell r="CO50">
            <v>-19.963000000000001</v>
          </cell>
          <cell r="CQ50">
            <v>444.90000000000003</v>
          </cell>
          <cell r="CS50">
            <v>137.18</v>
          </cell>
          <cell r="CU50">
            <v>0.94999999999998508</v>
          </cell>
          <cell r="CW50" t="str">
            <v>N.A.</v>
          </cell>
          <cell r="CY50">
            <v>3.529999999999986</v>
          </cell>
          <cell r="DA50">
            <v>954.87</v>
          </cell>
          <cell r="DC50">
            <v>426.67999999999995</v>
          </cell>
          <cell r="DE50">
            <v>135.44999999999993</v>
          </cell>
          <cell r="DG50" t="str">
            <v>N.A.</v>
          </cell>
          <cell r="DI50">
            <v>89.489999999999924</v>
          </cell>
          <cell r="DK50" t="str">
            <v>DRW</v>
          </cell>
          <cell r="DM50">
            <v>36819</v>
          </cell>
        </row>
        <row r="51">
          <cell r="A51">
            <v>41</v>
          </cell>
          <cell r="C51" t="str">
            <v>Netopia, Inc.</v>
          </cell>
          <cell r="D51" t="str">
            <v>Netopia</v>
          </cell>
          <cell r="E51" t="str">
            <v>NTPA</v>
          </cell>
          <cell r="G51">
            <v>36847</v>
          </cell>
          <cell r="H51">
            <v>36799</v>
          </cell>
          <cell r="I51" t="str">
            <v>Alexander</v>
          </cell>
          <cell r="K51">
            <v>0</v>
          </cell>
          <cell r="M51">
            <v>5.0625</v>
          </cell>
          <cell r="O51">
            <v>4.625</v>
          </cell>
          <cell r="Q51">
            <v>86.25</v>
          </cell>
          <cell r="S51">
            <v>0.6</v>
          </cell>
          <cell r="U51">
            <v>0.13999999999999999</v>
          </cell>
          <cell r="W51">
            <v>-0.14000000000000001</v>
          </cell>
          <cell r="Y51">
            <v>0.21</v>
          </cell>
          <cell r="AA51">
            <v>0.47</v>
          </cell>
          <cell r="AB51">
            <v>17.240000000000002</v>
          </cell>
          <cell r="AC51">
            <v>17.448605000000001</v>
          </cell>
          <cell r="AE51">
            <v>4.0405199999999999</v>
          </cell>
          <cell r="AG51">
            <v>7.26</v>
          </cell>
          <cell r="AI51">
            <v>17.448605000000001</v>
          </cell>
          <cell r="AK51">
            <v>59.777000000000001</v>
          </cell>
          <cell r="AM51">
            <v>15.646000000000001</v>
          </cell>
          <cell r="AO51">
            <v>10.284000000000001</v>
          </cell>
          <cell r="AQ51">
            <v>88.048000000000002</v>
          </cell>
          <cell r="AS51">
            <v>4.4690000000000003</v>
          </cell>
          <cell r="AU51">
            <v>0</v>
          </cell>
          <cell r="AW51">
            <v>128.37299999999999</v>
          </cell>
          <cell r="AY51">
            <v>0</v>
          </cell>
          <cell r="BA51">
            <v>0</v>
          </cell>
          <cell r="BC51">
            <v>15.756</v>
          </cell>
          <cell r="BE51">
            <v>0.32800000000000001</v>
          </cell>
          <cell r="BG51">
            <v>16.084</v>
          </cell>
          <cell r="BI51">
            <v>112.289</v>
          </cell>
          <cell r="BK51">
            <v>36799</v>
          </cell>
          <cell r="BM51">
            <v>90.206000000000003</v>
          </cell>
          <cell r="BO51">
            <v>42.957000000000001</v>
          </cell>
          <cell r="BQ51">
            <v>-0.82899999999999352</v>
          </cell>
          <cell r="BS51">
            <v>13.324</v>
          </cell>
          <cell r="BU51">
            <v>2.7500000000000067</v>
          </cell>
          <cell r="BW51">
            <v>27.274000000000001</v>
          </cell>
          <cell r="BY51">
            <v>27.274000000000001</v>
          </cell>
          <cell r="CA51">
            <v>27.274000000000001</v>
          </cell>
          <cell r="CC51">
            <v>27.274000000000001</v>
          </cell>
          <cell r="CE51">
            <v>27.274000000000001</v>
          </cell>
          <cell r="CG51">
            <v>59.63</v>
          </cell>
          <cell r="CI51">
            <v>38.462000000000003</v>
          </cell>
          <cell r="CK51">
            <v>3.2830000000000013</v>
          </cell>
          <cell r="CM51">
            <v>3.2830000000000013</v>
          </cell>
          <cell r="CO51">
            <v>5.6070000000000011</v>
          </cell>
          <cell r="CQ51">
            <v>98.218000000000004</v>
          </cell>
          <cell r="CS51">
            <v>47.637</v>
          </cell>
          <cell r="CU51">
            <v>0.83399999999999608</v>
          </cell>
          <cell r="CW51">
            <v>0.83399999999999608</v>
          </cell>
          <cell r="CY51">
            <v>4.3289999999999962</v>
          </cell>
          <cell r="DA51">
            <v>170.61762463270628</v>
          </cell>
          <cell r="DC51">
            <v>80.238361773994214</v>
          </cell>
          <cell r="DE51">
            <v>15.164798901551549</v>
          </cell>
          <cell r="DG51">
            <v>15.164798901551549</v>
          </cell>
          <cell r="DI51">
            <v>11.691975318961958</v>
          </cell>
          <cell r="DK51" t="str">
            <v>KBRO</v>
          </cell>
          <cell r="DM51">
            <v>36832</v>
          </cell>
        </row>
        <row r="52">
          <cell r="A52">
            <v>42</v>
          </cell>
          <cell r="C52" t="str">
            <v>Polycom, Inc.</v>
          </cell>
          <cell r="D52" t="str">
            <v>Polycom</v>
          </cell>
          <cell r="E52" t="str">
            <v>PLCM</v>
          </cell>
          <cell r="G52">
            <v>36845</v>
          </cell>
          <cell r="H52">
            <v>36799</v>
          </cell>
          <cell r="I52" t="str">
            <v>Alexander</v>
          </cell>
          <cell r="K52" t="str">
            <v>Swift</v>
          </cell>
          <cell r="M52">
            <v>34.625</v>
          </cell>
          <cell r="O52">
            <v>25.125</v>
          </cell>
          <cell r="Q52">
            <v>70.8125</v>
          </cell>
          <cell r="S52">
            <v>0.4</v>
          </cell>
          <cell r="U52">
            <v>0.6</v>
          </cell>
          <cell r="W52">
            <v>0.43</v>
          </cell>
          <cell r="Y52">
            <v>0.66</v>
          </cell>
          <cell r="AA52">
            <v>0.96</v>
          </cell>
          <cell r="AB52">
            <v>73.634</v>
          </cell>
          <cell r="AC52">
            <v>75.439441000000002</v>
          </cell>
          <cell r="AE52">
            <v>9.5816280000000003</v>
          </cell>
          <cell r="AG52">
            <v>8.1150000000000002</v>
          </cell>
          <cell r="AI52">
            <v>82.77543979509025</v>
          </cell>
          <cell r="AK52">
            <v>211.40899999999999</v>
          </cell>
          <cell r="AM52">
            <v>59.951000000000001</v>
          </cell>
          <cell r="AO52">
            <v>36.146999999999998</v>
          </cell>
          <cell r="AQ52">
            <v>329.27600000000001</v>
          </cell>
          <cell r="AS52">
            <v>15.907</v>
          </cell>
          <cell r="AU52">
            <v>33.334000000000003</v>
          </cell>
          <cell r="AW52">
            <v>395.99900000000002</v>
          </cell>
          <cell r="AY52">
            <v>0</v>
          </cell>
          <cell r="BA52">
            <v>33.606000000000002</v>
          </cell>
          <cell r="BC52">
            <v>63.547000000000004</v>
          </cell>
          <cell r="BE52">
            <v>0</v>
          </cell>
          <cell r="BG52">
            <v>63.547000000000004</v>
          </cell>
          <cell r="BI52">
            <v>332.452</v>
          </cell>
          <cell r="BK52">
            <v>36799</v>
          </cell>
          <cell r="BM52">
            <v>291.76</v>
          </cell>
          <cell r="BO52">
            <v>161.51799999999997</v>
          </cell>
          <cell r="BQ52">
            <v>62.72499999999998</v>
          </cell>
          <cell r="BS52">
            <v>69.368999999999986</v>
          </cell>
          <cell r="BU52">
            <v>44.769999999999989</v>
          </cell>
          <cell r="BW52">
            <v>0</v>
          </cell>
          <cell r="BY52">
            <v>0</v>
          </cell>
          <cell r="CA52">
            <v>0</v>
          </cell>
          <cell r="CC52">
            <v>0</v>
          </cell>
          <cell r="CE52">
            <v>0</v>
          </cell>
          <cell r="CG52">
            <v>200.06700000000001</v>
          </cell>
          <cell r="CI52">
            <v>108.81</v>
          </cell>
          <cell r="CK52">
            <v>42.879000000000005</v>
          </cell>
          <cell r="CM52">
            <v>47.142000000000003</v>
          </cell>
          <cell r="CO52">
            <v>31.003000000000007</v>
          </cell>
          <cell r="CQ52">
            <v>329.8</v>
          </cell>
          <cell r="CS52">
            <v>259.14</v>
          </cell>
          <cell r="CU52">
            <v>70.66</v>
          </cell>
          <cell r="CW52">
            <v>70.66</v>
          </cell>
          <cell r="CY52">
            <v>51.864699999999999</v>
          </cell>
          <cell r="DA52">
            <v>486</v>
          </cell>
          <cell r="DC52">
            <v>262.92600000000004</v>
          </cell>
          <cell r="DE52">
            <v>108.25</v>
          </cell>
          <cell r="DG52">
            <v>108.25</v>
          </cell>
          <cell r="DI52">
            <v>80.513900000000007</v>
          </cell>
          <cell r="DK52" t="str">
            <v>TWP</v>
          </cell>
          <cell r="DM52">
            <v>36818</v>
          </cell>
        </row>
        <row r="53">
          <cell r="A53">
            <v>43</v>
          </cell>
          <cell r="C53" t="str">
            <v>Terayon Comm Systems, Inc.</v>
          </cell>
          <cell r="D53" t="str">
            <v>Terayon Comm Systems</v>
          </cell>
          <cell r="E53" t="str">
            <v>TERN</v>
          </cell>
          <cell r="G53">
            <v>36845</v>
          </cell>
          <cell r="H53">
            <v>36799</v>
          </cell>
          <cell r="I53" t="str">
            <v>Alexander</v>
          </cell>
          <cell r="K53">
            <v>0</v>
          </cell>
          <cell r="M53">
            <v>12.9375</v>
          </cell>
          <cell r="O53">
            <v>12.9375</v>
          </cell>
          <cell r="Q53">
            <v>138.8125</v>
          </cell>
          <cell r="S53">
            <v>1.18</v>
          </cell>
          <cell r="U53">
            <v>0.24</v>
          </cell>
          <cell r="W53">
            <v>-0.22</v>
          </cell>
          <cell r="Y53">
            <v>0.27</v>
          </cell>
          <cell r="AA53">
            <v>0.48</v>
          </cell>
          <cell r="AB53">
            <v>62.13</v>
          </cell>
          <cell r="AC53">
            <v>65.889847000000003</v>
          </cell>
          <cell r="AE53">
            <v>8.8845379999999992</v>
          </cell>
          <cell r="AG53">
            <v>14.34</v>
          </cell>
          <cell r="AI53">
            <v>65.889847000000003</v>
          </cell>
          <cell r="AK53">
            <v>587.4</v>
          </cell>
          <cell r="AM53">
            <v>108.10799999999999</v>
          </cell>
          <cell r="AO53">
            <v>41.850999999999999</v>
          </cell>
          <cell r="AQ53">
            <v>743.81999999999994</v>
          </cell>
          <cell r="AS53">
            <v>27.603000000000002</v>
          </cell>
          <cell r="AU53">
            <v>0</v>
          </cell>
          <cell r="AW53">
            <v>1427.117</v>
          </cell>
          <cell r="AY53">
            <v>3.3959999999999999</v>
          </cell>
          <cell r="BA53">
            <v>82.944999999999993</v>
          </cell>
          <cell r="BC53">
            <v>131.20499999999998</v>
          </cell>
          <cell r="BE53">
            <v>500.01100000000002</v>
          </cell>
          <cell r="BG53">
            <v>656.35799999999995</v>
          </cell>
          <cell r="BI53">
            <v>770.75900000000001</v>
          </cell>
          <cell r="BK53">
            <v>36799</v>
          </cell>
          <cell r="BM53">
            <v>315.322</v>
          </cell>
          <cell r="BO53">
            <v>89.517999999999972</v>
          </cell>
          <cell r="BQ53">
            <v>-22.014000000000024</v>
          </cell>
          <cell r="BS53" t="str">
            <v>N.A.</v>
          </cell>
          <cell r="BU53">
            <v>-15.027000000000024</v>
          </cell>
          <cell r="BW53">
            <v>31.696000000000002</v>
          </cell>
          <cell r="BY53">
            <v>-2.8219999999999992</v>
          </cell>
          <cell r="CA53">
            <v>-23.677</v>
          </cell>
          <cell r="CC53" t="str">
            <v>N.A.</v>
          </cell>
          <cell r="CE53">
            <v>-47.137999999999998</v>
          </cell>
          <cell r="CG53">
            <v>97.009</v>
          </cell>
          <cell r="CI53">
            <v>24.965000000000003</v>
          </cell>
          <cell r="CK53">
            <v>-15.816999999999993</v>
          </cell>
          <cell r="CM53">
            <v>-13.695999999999993</v>
          </cell>
          <cell r="CO53">
            <v>-10.808999999999994</v>
          </cell>
          <cell r="CQ53">
            <v>414.33</v>
          </cell>
          <cell r="CS53">
            <v>145.96600000000001</v>
          </cell>
          <cell r="CU53">
            <v>11.003000000000014</v>
          </cell>
          <cell r="CW53" t="str">
            <v>N.A.</v>
          </cell>
          <cell r="CY53">
            <v>19.229000000000013</v>
          </cell>
          <cell r="DA53">
            <v>740.24199999999996</v>
          </cell>
          <cell r="DC53">
            <v>254.80399999999997</v>
          </cell>
          <cell r="DE53">
            <v>21.239999999999981</v>
          </cell>
          <cell r="DG53" t="str">
            <v>N.A.</v>
          </cell>
          <cell r="DI53">
            <v>32.423999999999978</v>
          </cell>
          <cell r="DK53" t="str">
            <v>KBRO</v>
          </cell>
          <cell r="DM53">
            <v>36817</v>
          </cell>
        </row>
        <row r="54">
          <cell r="A54">
            <v>44</v>
          </cell>
          <cell r="C54" t="str">
            <v>Tut Systems, Inc.</v>
          </cell>
          <cell r="D54" t="str">
            <v>Tut Systems</v>
          </cell>
          <cell r="E54" t="str">
            <v>TUTS</v>
          </cell>
          <cell r="G54">
            <v>36845</v>
          </cell>
          <cell r="H54">
            <v>36799</v>
          </cell>
          <cell r="I54" t="str">
            <v>Alexander</v>
          </cell>
          <cell r="K54" t="str">
            <v>Swift</v>
          </cell>
          <cell r="M54">
            <v>17.125</v>
          </cell>
          <cell r="O54">
            <v>17.125</v>
          </cell>
          <cell r="Q54">
            <v>115.5</v>
          </cell>
          <cell r="S54">
            <v>0.3</v>
          </cell>
          <cell r="U54">
            <v>-0.2</v>
          </cell>
          <cell r="W54">
            <v>-0.8</v>
          </cell>
          <cell r="Y54">
            <v>0.1</v>
          </cell>
          <cell r="AA54">
            <v>1.44</v>
          </cell>
          <cell r="AB54">
            <v>15.622</v>
          </cell>
          <cell r="AC54">
            <v>15.894717999999999</v>
          </cell>
          <cell r="AE54">
            <v>2.8321589999999999</v>
          </cell>
          <cell r="AG54">
            <v>29.9</v>
          </cell>
          <cell r="AI54">
            <v>15.894717999999999</v>
          </cell>
          <cell r="AK54">
            <v>121.443</v>
          </cell>
          <cell r="AM54">
            <v>30.643000000000001</v>
          </cell>
          <cell r="AO54">
            <v>22.266999999999999</v>
          </cell>
          <cell r="AQ54">
            <v>188.74100000000001</v>
          </cell>
          <cell r="AS54">
            <v>10.635999999999999</v>
          </cell>
          <cell r="AU54">
            <v>11.358000000000001</v>
          </cell>
          <cell r="AW54">
            <v>259.39300000000003</v>
          </cell>
          <cell r="AY54">
            <v>0</v>
          </cell>
          <cell r="BA54">
            <v>15.311</v>
          </cell>
          <cell r="BC54">
            <v>24.123999999999999</v>
          </cell>
          <cell r="BE54">
            <v>0</v>
          </cell>
          <cell r="BG54">
            <v>26.128999999999998</v>
          </cell>
          <cell r="BI54">
            <v>233.26400000000001</v>
          </cell>
          <cell r="BK54">
            <v>36799</v>
          </cell>
          <cell r="BM54">
            <v>76.697000000000003</v>
          </cell>
          <cell r="BO54">
            <v>35.306999999999995</v>
          </cell>
          <cell r="BQ54">
            <v>-7.1249999999999929</v>
          </cell>
          <cell r="BS54">
            <v>-5.2749999999999932</v>
          </cell>
          <cell r="BU54">
            <v>-1.644999999999992</v>
          </cell>
          <cell r="BW54">
            <v>0</v>
          </cell>
          <cell r="BY54">
            <v>0</v>
          </cell>
          <cell r="CA54">
            <v>0</v>
          </cell>
          <cell r="CC54">
            <v>0</v>
          </cell>
          <cell r="CE54">
            <v>0</v>
          </cell>
          <cell r="CG54">
            <v>27.806999999999999</v>
          </cell>
          <cell r="CI54">
            <v>12.347999999999999</v>
          </cell>
          <cell r="CK54">
            <v>-10.677</v>
          </cell>
          <cell r="CM54">
            <v>-9.7829999999999995</v>
          </cell>
          <cell r="CO54">
            <v>-9.081999999999999</v>
          </cell>
          <cell r="CQ54">
            <v>100.32</v>
          </cell>
          <cell r="CS54">
            <v>47.069999999999993</v>
          </cell>
          <cell r="CU54">
            <v>-4.490000000000002</v>
          </cell>
          <cell r="CW54" t="str">
            <v>N.A.</v>
          </cell>
          <cell r="CY54">
            <v>2.1199999999999983</v>
          </cell>
          <cell r="DA54">
            <v>204.53</v>
          </cell>
          <cell r="DC54">
            <v>99.79</v>
          </cell>
          <cell r="DE54">
            <v>20.760000000000005</v>
          </cell>
          <cell r="DG54" t="str">
            <v>N.A.</v>
          </cell>
          <cell r="DI54">
            <v>28.760000000000005</v>
          </cell>
          <cell r="DK54" t="str">
            <v>DRW</v>
          </cell>
          <cell r="DM54">
            <v>36782</v>
          </cell>
        </row>
        <row r="55">
          <cell r="A55">
            <v>45</v>
          </cell>
          <cell r="C55" t="str">
            <v>VINA Technologies, Inc.</v>
          </cell>
          <cell r="D55" t="str">
            <v>VINA Technologies</v>
          </cell>
          <cell r="E55" t="str">
            <v xml:space="preserve">VINA  </v>
          </cell>
          <cell r="G55">
            <v>36845</v>
          </cell>
          <cell r="H55">
            <v>36799</v>
          </cell>
          <cell r="I55" t="str">
            <v>Alexander</v>
          </cell>
          <cell r="K55" t="str">
            <v>Swift</v>
          </cell>
          <cell r="M55">
            <v>5</v>
          </cell>
          <cell r="O55">
            <v>5</v>
          </cell>
          <cell r="Q55">
            <v>22.5625</v>
          </cell>
          <cell r="S55">
            <v>0.3</v>
          </cell>
          <cell r="U55">
            <v>-0.77811373897195879</v>
          </cell>
          <cell r="W55">
            <v>-0.6352983502081514</v>
          </cell>
          <cell r="Y55">
            <v>-0.74</v>
          </cell>
          <cell r="AA55">
            <v>-0.56000000000000005</v>
          </cell>
          <cell r="AB55">
            <v>32.573999999999998</v>
          </cell>
          <cell r="AC55">
            <v>32.574353000000002</v>
          </cell>
          <cell r="AE55">
            <v>9.3454040000000003</v>
          </cell>
          <cell r="AG55">
            <v>1.35</v>
          </cell>
          <cell r="AI55">
            <v>39.396497920000002</v>
          </cell>
          <cell r="AK55">
            <v>50.787000000000006</v>
          </cell>
          <cell r="AM55">
            <v>4.5389999999999997</v>
          </cell>
          <cell r="AO55">
            <v>1.0049999999999999</v>
          </cell>
          <cell r="AQ55">
            <v>56.89200000000001</v>
          </cell>
          <cell r="AS55">
            <v>3.36</v>
          </cell>
          <cell r="AU55">
            <v>0</v>
          </cell>
          <cell r="AW55">
            <v>60.361000000000011</v>
          </cell>
          <cell r="AY55">
            <v>0</v>
          </cell>
          <cell r="BA55">
            <v>5.8630000000000004</v>
          </cell>
          <cell r="BC55">
            <v>10.763999999999999</v>
          </cell>
          <cell r="BE55">
            <v>0</v>
          </cell>
          <cell r="BG55">
            <v>10.763999999999999</v>
          </cell>
          <cell r="BI55">
            <v>49.597000000000001</v>
          </cell>
          <cell r="BK55">
            <v>36799</v>
          </cell>
          <cell r="BM55">
            <v>25.263999999999999</v>
          </cell>
          <cell r="BO55">
            <v>9.5969999999999978</v>
          </cell>
          <cell r="BQ55">
            <v>-19.672000000000001</v>
          </cell>
          <cell r="BS55">
            <v>-18.772000000000002</v>
          </cell>
          <cell r="BU55">
            <v>-18.786000000000001</v>
          </cell>
          <cell r="BW55">
            <v>0</v>
          </cell>
          <cell r="BY55">
            <v>0</v>
          </cell>
          <cell r="CA55">
            <v>0</v>
          </cell>
          <cell r="CC55">
            <v>0</v>
          </cell>
          <cell r="CE55">
            <v>0</v>
          </cell>
          <cell r="CG55">
            <v>12.7</v>
          </cell>
          <cell r="CI55">
            <v>4.9869999999999992</v>
          </cell>
          <cell r="CK55">
            <v>-12.584000000000003</v>
          </cell>
          <cell r="CM55">
            <v>-11.944000000000003</v>
          </cell>
          <cell r="CO55">
            <v>-12.361000000000002</v>
          </cell>
          <cell r="CQ55">
            <v>31.73</v>
          </cell>
          <cell r="CS55">
            <v>12.593</v>
          </cell>
          <cell r="CU55">
            <v>-21.288</v>
          </cell>
          <cell r="CW55" t="str">
            <v>N.A.</v>
          </cell>
          <cell r="CY55">
            <v>-19.658000000000001</v>
          </cell>
          <cell r="DA55">
            <v>60</v>
          </cell>
          <cell r="DC55">
            <v>24.935000000000002</v>
          </cell>
          <cell r="DE55">
            <v>-20.015000000000001</v>
          </cell>
          <cell r="DG55" t="str">
            <v>N.A.</v>
          </cell>
          <cell r="DI55">
            <v>-17.414999999999999</v>
          </cell>
          <cell r="DK55" t="str">
            <v>TWP</v>
          </cell>
          <cell r="DM55">
            <v>36816</v>
          </cell>
        </row>
        <row r="56">
          <cell r="A56">
            <v>46</v>
          </cell>
          <cell r="C56" t="str">
            <v>SonicWALL, Inc.</v>
          </cell>
          <cell r="D56" t="str">
            <v>SonicWALL</v>
          </cell>
          <cell r="E56" t="str">
            <v>SNWL</v>
          </cell>
          <cell r="G56">
            <v>36845</v>
          </cell>
          <cell r="H56">
            <v>36799</v>
          </cell>
          <cell r="I56" t="str">
            <v>Alexander</v>
          </cell>
          <cell r="K56" t="str">
            <v>Swift</v>
          </cell>
          <cell r="M56">
            <v>20.25</v>
          </cell>
          <cell r="O56">
            <v>12</v>
          </cell>
          <cell r="Q56">
            <v>66.25</v>
          </cell>
          <cell r="S56">
            <v>0.35</v>
          </cell>
          <cell r="U56">
            <v>0.3</v>
          </cell>
          <cell r="W56">
            <v>7.0000000000000007E-2</v>
          </cell>
          <cell r="Y56">
            <v>0.34</v>
          </cell>
          <cell r="AA56">
            <v>0.4</v>
          </cell>
          <cell r="AB56">
            <v>52.530999999999999</v>
          </cell>
          <cell r="AC56">
            <v>52.530932</v>
          </cell>
          <cell r="AE56">
            <v>7.5884159999999996</v>
          </cell>
          <cell r="AG56">
            <v>2.2549999999999999</v>
          </cell>
          <cell r="AI56">
            <v>59.274316983703706</v>
          </cell>
          <cell r="AK56">
            <v>253.90800000000002</v>
          </cell>
          <cell r="AM56">
            <v>8.0340000000000007</v>
          </cell>
          <cell r="AO56">
            <v>1.3</v>
          </cell>
          <cell r="AQ56">
            <v>273.77600000000001</v>
          </cell>
          <cell r="AS56">
            <v>2.54</v>
          </cell>
          <cell r="AU56">
            <v>0</v>
          </cell>
          <cell r="AW56">
            <v>277.10200000000003</v>
          </cell>
          <cell r="AY56">
            <v>0</v>
          </cell>
          <cell r="BA56">
            <v>3.2890000000000001</v>
          </cell>
          <cell r="BC56">
            <v>19.924000000000003</v>
          </cell>
          <cell r="BE56">
            <v>0</v>
          </cell>
          <cell r="BG56">
            <v>19.924000000000003</v>
          </cell>
          <cell r="BI56">
            <v>257.178</v>
          </cell>
          <cell r="BK56">
            <v>36799</v>
          </cell>
          <cell r="BM56">
            <v>57.180999999999997</v>
          </cell>
          <cell r="BO56">
            <v>42.623999999999995</v>
          </cell>
          <cell r="BQ56">
            <v>18.194999999999993</v>
          </cell>
          <cell r="BS56">
            <v>19.257999999999992</v>
          </cell>
          <cell r="BU56">
            <v>16.745999999999995</v>
          </cell>
          <cell r="BW56">
            <v>0</v>
          </cell>
          <cell r="BY56">
            <v>0</v>
          </cell>
          <cell r="CA56">
            <v>0</v>
          </cell>
          <cell r="CC56">
            <v>0</v>
          </cell>
          <cell r="CE56">
            <v>0</v>
          </cell>
          <cell r="CG56">
            <v>21.047000000000001</v>
          </cell>
          <cell r="CI56">
            <v>15.086</v>
          </cell>
          <cell r="CK56">
            <v>4.349000000000002</v>
          </cell>
          <cell r="CM56">
            <v>5.2540000000000022</v>
          </cell>
          <cell r="CO56">
            <v>3.0530000000000017</v>
          </cell>
          <cell r="CQ56">
            <v>68.349999999999994</v>
          </cell>
          <cell r="CS56">
            <v>51.08</v>
          </cell>
          <cell r="CU56">
            <v>21.47</v>
          </cell>
          <cell r="CW56" t="str">
            <v>N.A.</v>
          </cell>
          <cell r="CY56">
            <v>21.269999999999996</v>
          </cell>
          <cell r="DA56">
            <v>106.43</v>
          </cell>
          <cell r="DC56">
            <v>76.17</v>
          </cell>
          <cell r="DE56">
            <v>29.17</v>
          </cell>
          <cell r="DG56" t="str">
            <v>N.A.</v>
          </cell>
          <cell r="DI56">
            <v>24.160000000000004</v>
          </cell>
          <cell r="DK56" t="str">
            <v>TWP</v>
          </cell>
          <cell r="DM56">
            <v>36817</v>
          </cell>
        </row>
        <row r="57">
          <cell r="A57">
            <v>47</v>
          </cell>
          <cell r="C57" t="str">
            <v>Echelon Corporation</v>
          </cell>
          <cell r="D57" t="str">
            <v>Echelon</v>
          </cell>
          <cell r="E57" t="str">
            <v>ELON</v>
          </cell>
          <cell r="G57">
            <v>36844</v>
          </cell>
          <cell r="H57">
            <v>36799</v>
          </cell>
          <cell r="I57" t="str">
            <v>Alexander</v>
          </cell>
          <cell r="K57" t="str">
            <v>Swift</v>
          </cell>
          <cell r="M57">
            <v>24.1875</v>
          </cell>
          <cell r="O57">
            <v>11.5625</v>
          </cell>
          <cell r="Q57">
            <v>105.375</v>
          </cell>
          <cell r="S57">
            <v>0.3</v>
          </cell>
          <cell r="U57">
            <v>-5.9999999999999984E-2</v>
          </cell>
          <cell r="W57">
            <v>-0.12</v>
          </cell>
          <cell r="Y57">
            <v>0.01</v>
          </cell>
          <cell r="AA57">
            <v>0.23</v>
          </cell>
          <cell r="AB57">
            <v>34.808999999999997</v>
          </cell>
          <cell r="AC57">
            <v>38.030585000000002</v>
          </cell>
          <cell r="AE57">
            <v>5.9071600000000002</v>
          </cell>
          <cell r="AG57">
            <v>4.0866218673609653</v>
          </cell>
          <cell r="AI57">
            <v>42.939695212713183</v>
          </cell>
          <cell r="AK57">
            <v>150.346</v>
          </cell>
          <cell r="AM57">
            <v>7.7119999999999997</v>
          </cell>
          <cell r="AO57">
            <v>6.65</v>
          </cell>
          <cell r="AQ57">
            <v>169.786</v>
          </cell>
          <cell r="AS57">
            <v>2.9039999999999999</v>
          </cell>
          <cell r="AU57">
            <v>0</v>
          </cell>
          <cell r="AW57">
            <v>173.364</v>
          </cell>
          <cell r="AY57">
            <v>0</v>
          </cell>
          <cell r="BA57">
            <v>3.379</v>
          </cell>
          <cell r="BC57">
            <v>6.3049999999999997</v>
          </cell>
          <cell r="BE57">
            <v>0</v>
          </cell>
          <cell r="BG57">
            <v>6.3049999999999997</v>
          </cell>
          <cell r="BI57">
            <v>167.059</v>
          </cell>
          <cell r="BK57">
            <v>36799</v>
          </cell>
          <cell r="BM57">
            <v>47.724999999999994</v>
          </cell>
          <cell r="BO57">
            <v>28.910999999999994</v>
          </cell>
          <cell r="BQ57">
            <v>-2.9470000000000098</v>
          </cell>
          <cell r="BS57">
            <v>-1.7590000000000097</v>
          </cell>
          <cell r="BU57">
            <v>-1.3290000000000095</v>
          </cell>
          <cell r="BW57">
            <v>0</v>
          </cell>
          <cell r="BY57">
            <v>0</v>
          </cell>
          <cell r="CA57">
            <v>0</v>
          </cell>
          <cell r="CC57">
            <v>0</v>
          </cell>
          <cell r="CE57">
            <v>0</v>
          </cell>
          <cell r="CG57">
            <v>39.765999999999998</v>
          </cell>
          <cell r="CI57">
            <v>23.939999999999998</v>
          </cell>
          <cell r="CK57">
            <v>-4.527000000000001</v>
          </cell>
          <cell r="CM57">
            <v>-3.3790000000000013</v>
          </cell>
          <cell r="CO57">
            <v>-3.358000000000001</v>
          </cell>
          <cell r="CQ57">
            <v>50.523000000000003</v>
          </cell>
          <cell r="CS57">
            <v>30.283000000000005</v>
          </cell>
          <cell r="CU57">
            <v>-3.2449999999999939</v>
          </cell>
          <cell r="CW57" t="str">
            <v>N.A.</v>
          </cell>
          <cell r="CY57">
            <v>0.3690000000000061</v>
          </cell>
          <cell r="DA57">
            <v>100.25</v>
          </cell>
          <cell r="DC57">
            <v>53.09</v>
          </cell>
          <cell r="DE57">
            <v>7.8400000000000034</v>
          </cell>
          <cell r="DG57" t="str">
            <v>N.A.</v>
          </cell>
          <cell r="DI57">
            <v>11.076000000000002</v>
          </cell>
          <cell r="DK57" t="str">
            <v>TWP</v>
          </cell>
          <cell r="DM57">
            <v>36812</v>
          </cell>
        </row>
        <row r="58">
          <cell r="A58">
            <v>48</v>
          </cell>
        </row>
        <row r="59">
          <cell r="A59">
            <v>49</v>
          </cell>
        </row>
        <row r="60">
          <cell r="A60">
            <v>50</v>
          </cell>
        </row>
        <row r="61">
          <cell r="A61">
            <v>51</v>
          </cell>
        </row>
        <row r="62">
          <cell r="A62">
            <v>52</v>
          </cell>
        </row>
        <row r="63">
          <cell r="A63">
            <v>53</v>
          </cell>
        </row>
        <row r="64">
          <cell r="A64">
            <v>54</v>
          </cell>
        </row>
        <row r="65">
          <cell r="A65">
            <v>55</v>
          </cell>
          <cell r="C65" t="str">
            <v>Optical Components - Neil</v>
          </cell>
        </row>
        <row r="66">
          <cell r="A66">
            <v>56</v>
          </cell>
          <cell r="C66" t="str">
            <v>Avanex Corporation</v>
          </cell>
          <cell r="D66" t="str">
            <v xml:space="preserve">Avanex </v>
          </cell>
          <cell r="E66" t="str">
            <v>AVNX</v>
          </cell>
          <cell r="G66">
            <v>36818</v>
          </cell>
          <cell r="H66">
            <v>36799</v>
          </cell>
          <cell r="I66" t="str">
            <v>Waldman</v>
          </cell>
          <cell r="K66" t="str">
            <v>Swift</v>
          </cell>
          <cell r="M66">
            <v>59.6875</v>
          </cell>
          <cell r="O66">
            <v>54.125</v>
          </cell>
          <cell r="Q66">
            <v>261</v>
          </cell>
          <cell r="S66">
            <v>0.3</v>
          </cell>
          <cell r="U66">
            <v>-0.52</v>
          </cell>
          <cell r="W66">
            <v>-0.25248046516082789</v>
          </cell>
          <cell r="Y66">
            <v>-0.02</v>
          </cell>
          <cell r="AA66">
            <v>0.47</v>
          </cell>
          <cell r="AB66">
            <v>64.189000000000007</v>
          </cell>
          <cell r="AC66">
            <v>64.425962999999996</v>
          </cell>
          <cell r="AE66">
            <v>4.0183529999999994</v>
          </cell>
          <cell r="AG66">
            <v>10.401652545209444</v>
          </cell>
          <cell r="AI66">
            <v>67.744043552502617</v>
          </cell>
          <cell r="AK66">
            <v>204.60300000000001</v>
          </cell>
          <cell r="AM66">
            <v>16.384</v>
          </cell>
          <cell r="AO66">
            <v>14.164</v>
          </cell>
          <cell r="AQ66">
            <v>238.15200000000002</v>
          </cell>
          <cell r="AS66">
            <v>26.541</v>
          </cell>
          <cell r="AU66">
            <v>31.661000000000001</v>
          </cell>
          <cell r="AW66">
            <v>348.88100000000003</v>
          </cell>
          <cell r="AY66">
            <v>1.254</v>
          </cell>
          <cell r="BA66">
            <v>14.871</v>
          </cell>
          <cell r="BC66">
            <v>40.292000000000002</v>
          </cell>
          <cell r="BE66">
            <v>1.85</v>
          </cell>
          <cell r="BG66">
            <v>42.142000000000003</v>
          </cell>
          <cell r="BI66">
            <v>306.73899999999998</v>
          </cell>
          <cell r="BK66">
            <v>36799</v>
          </cell>
          <cell r="BM66">
            <v>71.093000000000004</v>
          </cell>
          <cell r="BO66">
            <v>28.926000000000002</v>
          </cell>
          <cell r="BQ66">
            <v>-11.167999999999999</v>
          </cell>
          <cell r="BS66" t="str">
            <v>N.A.</v>
          </cell>
          <cell r="BU66">
            <v>-3.5670000000000011</v>
          </cell>
          <cell r="BW66">
            <v>0</v>
          </cell>
          <cell r="BY66">
            <v>0</v>
          </cell>
          <cell r="CA66">
            <v>0</v>
          </cell>
          <cell r="CC66">
            <v>0</v>
          </cell>
          <cell r="CE66">
            <v>0</v>
          </cell>
          <cell r="CG66">
            <v>11.426</v>
          </cell>
          <cell r="CI66">
            <v>2.7010000000000005</v>
          </cell>
          <cell r="CK66">
            <v>-7.9209999999999994</v>
          </cell>
          <cell r="CM66">
            <v>-6.9419999999999993</v>
          </cell>
          <cell r="CO66">
            <v>-7.919999999999999</v>
          </cell>
          <cell r="CQ66">
            <v>107.6</v>
          </cell>
          <cell r="CS66">
            <v>47.179999999999993</v>
          </cell>
          <cell r="CU66">
            <v>-5.8800000000000097</v>
          </cell>
          <cell r="CW66">
            <v>-5.8800000000000097</v>
          </cell>
          <cell r="CY66">
            <v>2.2899999999999907</v>
          </cell>
          <cell r="DA66">
            <v>271.41000000000003</v>
          </cell>
          <cell r="DC66">
            <v>141.57000000000002</v>
          </cell>
          <cell r="DE66">
            <v>45.510000000000019</v>
          </cell>
          <cell r="DG66">
            <v>45.510000000000019</v>
          </cell>
          <cell r="DI66">
            <v>33.790000000000013</v>
          </cell>
          <cell r="DK66" t="str">
            <v>DRW</v>
          </cell>
          <cell r="DM66">
            <v>36818</v>
          </cell>
        </row>
        <row r="67">
          <cell r="A67">
            <v>57</v>
          </cell>
          <cell r="C67" t="str">
            <v>Bookham Technology plc</v>
          </cell>
          <cell r="D67" t="str">
            <v>Bookham Technology</v>
          </cell>
          <cell r="E67" t="str">
            <v>BKHM</v>
          </cell>
          <cell r="G67">
            <v>36843</v>
          </cell>
          <cell r="H67">
            <v>36800</v>
          </cell>
          <cell r="I67" t="str">
            <v>Waldman</v>
          </cell>
          <cell r="K67" t="str">
            <v>Swift</v>
          </cell>
          <cell r="M67">
            <v>13.375</v>
          </cell>
          <cell r="O67">
            <v>13.375</v>
          </cell>
          <cell r="Q67">
            <v>79.8125</v>
          </cell>
          <cell r="S67">
            <v>0.45</v>
          </cell>
          <cell r="U67">
            <v>-0.36889360882363276</v>
          </cell>
          <cell r="W67">
            <v>-0.28326887564824399</v>
          </cell>
          <cell r="Y67">
            <v>-0.28000000000000003</v>
          </cell>
          <cell r="AA67">
            <v>-0.14000000000000001</v>
          </cell>
          <cell r="AB67">
            <v>117.672</v>
          </cell>
          <cell r="AC67">
            <v>126</v>
          </cell>
          <cell r="AE67">
            <v>14.830412000000001</v>
          </cell>
          <cell r="AG67">
            <v>3.1637129393681036</v>
          </cell>
          <cell r="AI67">
            <v>137.32243694650018</v>
          </cell>
          <cell r="AK67">
            <v>435.39799999999997</v>
          </cell>
          <cell r="AM67">
            <v>9.7089999999999996</v>
          </cell>
          <cell r="AO67">
            <v>7.798</v>
          </cell>
          <cell r="AQ67">
            <v>458.72399999999999</v>
          </cell>
          <cell r="AS67">
            <v>37.427999999999997</v>
          </cell>
          <cell r="AU67">
            <v>0</v>
          </cell>
          <cell r="AW67">
            <v>496.15199999999999</v>
          </cell>
          <cell r="AY67">
            <v>0</v>
          </cell>
          <cell r="BA67">
            <v>30.856999999999999</v>
          </cell>
          <cell r="BC67">
            <v>30.856999999999999</v>
          </cell>
          <cell r="BE67">
            <v>1.8140000000000001</v>
          </cell>
          <cell r="BG67">
            <v>32.670999999999999</v>
          </cell>
          <cell r="BI67">
            <v>463.48099999999999</v>
          </cell>
          <cell r="BK67">
            <v>36800</v>
          </cell>
          <cell r="BM67">
            <v>26.085000000000001</v>
          </cell>
          <cell r="BO67">
            <v>-8.9200000000000017</v>
          </cell>
          <cell r="BQ67">
            <v>-46.237895999999999</v>
          </cell>
          <cell r="BS67" t="str">
            <v>N.A.</v>
          </cell>
          <cell r="BU67">
            <v>-37.978895999999999</v>
          </cell>
          <cell r="BW67">
            <v>0</v>
          </cell>
          <cell r="BY67">
            <v>0</v>
          </cell>
          <cell r="CA67">
            <v>0</v>
          </cell>
          <cell r="CC67">
            <v>0</v>
          </cell>
          <cell r="CE67">
            <v>0</v>
          </cell>
          <cell r="CG67">
            <v>5.7430000000000003</v>
          </cell>
          <cell r="CI67">
            <v>-6.3049999999999997</v>
          </cell>
          <cell r="CK67">
            <v>-26.469000000000001</v>
          </cell>
          <cell r="CM67">
            <v>-22.502000000000002</v>
          </cell>
          <cell r="CO67">
            <v>-25.818999999999999</v>
          </cell>
          <cell r="CQ67">
            <v>37.126200000000004</v>
          </cell>
          <cell r="CS67">
            <v>-7.0510999999999981</v>
          </cell>
          <cell r="CU67">
            <v>-44.752899999999997</v>
          </cell>
          <cell r="CW67" t="str">
            <v>N.A.</v>
          </cell>
          <cell r="CY67">
            <v>-32.953099999999999</v>
          </cell>
          <cell r="DA67">
            <v>107.3494</v>
          </cell>
          <cell r="DC67">
            <v>20.146000000000001</v>
          </cell>
          <cell r="DE67">
            <v>-42.738300000000002</v>
          </cell>
          <cell r="DG67" t="str">
            <v>N.A.</v>
          </cell>
          <cell r="DI67">
            <v>-26.621500000000001</v>
          </cell>
          <cell r="DK67" t="str">
            <v>RS</v>
          </cell>
          <cell r="DM67">
            <v>36839</v>
          </cell>
        </row>
        <row r="68">
          <cell r="A68">
            <v>58</v>
          </cell>
          <cell r="C68" t="str">
            <v>Corning Inc.</v>
          </cell>
          <cell r="D68" t="str">
            <v xml:space="preserve">Corning </v>
          </cell>
          <cell r="E68" t="str">
            <v>GLW</v>
          </cell>
          <cell r="G68">
            <v>36844</v>
          </cell>
          <cell r="H68">
            <v>36799</v>
          </cell>
          <cell r="I68" t="str">
            <v>Waldman</v>
          </cell>
          <cell r="K68">
            <v>0</v>
          </cell>
          <cell r="M68">
            <v>61</v>
          </cell>
          <cell r="O68">
            <v>31.229170000000003</v>
          </cell>
          <cell r="Q68">
            <v>113.10416000000001</v>
          </cell>
          <cell r="S68">
            <v>0.3</v>
          </cell>
          <cell r="U68">
            <v>1.0699999999999998</v>
          </cell>
          <cell r="W68">
            <v>0.67</v>
          </cell>
          <cell r="Y68">
            <v>1.17</v>
          </cell>
          <cell r="AA68">
            <v>1.43</v>
          </cell>
          <cell r="AB68">
            <v>884.18700000000001</v>
          </cell>
          <cell r="AC68">
            <v>884.18699100000003</v>
          </cell>
          <cell r="AE68">
            <v>35.289000000000001</v>
          </cell>
          <cell r="AG68">
            <v>12.63</v>
          </cell>
          <cell r="AI68">
            <v>912.16943247540985</v>
          </cell>
          <cell r="AK68">
            <v>1237.5</v>
          </cell>
          <cell r="AM68">
            <v>1295.4000000000001</v>
          </cell>
          <cell r="AO68">
            <v>943.2</v>
          </cell>
          <cell r="AQ68">
            <v>3715.7000000000003</v>
          </cell>
          <cell r="AS68">
            <v>4092.3</v>
          </cell>
          <cell r="AU68">
            <v>549.1</v>
          </cell>
          <cell r="AW68">
            <v>12188.1</v>
          </cell>
          <cell r="AY68">
            <v>111.4</v>
          </cell>
          <cell r="BA68">
            <v>506.8</v>
          </cell>
          <cell r="BC68">
            <v>1469.1</v>
          </cell>
          <cell r="BE68">
            <v>2093.9</v>
          </cell>
          <cell r="BG68">
            <v>4335.8999999999996</v>
          </cell>
          <cell r="BI68">
            <v>7852.2</v>
          </cell>
          <cell r="BK68">
            <v>36799</v>
          </cell>
          <cell r="BM68">
            <v>6538.7000000000007</v>
          </cell>
          <cell r="BO68">
            <v>2752.2</v>
          </cell>
          <cell r="BQ68">
            <v>1322.6999999999998</v>
          </cell>
          <cell r="BS68" t="str">
            <v>N.A.</v>
          </cell>
          <cell r="BU68">
            <v>963.29999999999984</v>
          </cell>
          <cell r="BW68">
            <v>0</v>
          </cell>
          <cell r="BY68">
            <v>0</v>
          </cell>
          <cell r="CA68">
            <v>0</v>
          </cell>
          <cell r="CC68">
            <v>0</v>
          </cell>
          <cell r="CE68">
            <v>0</v>
          </cell>
          <cell r="CG68">
            <v>4782.5</v>
          </cell>
          <cell r="CI68">
            <v>1852.1999999999998</v>
          </cell>
          <cell r="CK68">
            <v>806.59999999999991</v>
          </cell>
          <cell r="CM68" t="str">
            <v>NA</v>
          </cell>
          <cell r="CO68">
            <v>514.99999999999989</v>
          </cell>
          <cell r="CQ68">
            <v>7143.2</v>
          </cell>
          <cell r="CS68">
            <v>2969.3999999999996</v>
          </cell>
          <cell r="CU68">
            <v>1300.1999999999998</v>
          </cell>
          <cell r="CW68" t="str">
            <v>N.A.</v>
          </cell>
          <cell r="CY68">
            <v>1032.0999999999997</v>
          </cell>
          <cell r="DA68">
            <v>9224.9</v>
          </cell>
          <cell r="DC68">
            <v>3839.2999999999993</v>
          </cell>
          <cell r="DE68">
            <v>1774.3999999999992</v>
          </cell>
          <cell r="DG68" t="str">
            <v>N.A.</v>
          </cell>
          <cell r="DI68">
            <v>1357.3999999999992</v>
          </cell>
          <cell r="DK68" t="str">
            <v>TWP</v>
          </cell>
          <cell r="DM68">
            <v>36822</v>
          </cell>
        </row>
        <row r="69">
          <cell r="A69">
            <v>59</v>
          </cell>
          <cell r="C69" t="str">
            <v>Harmonic Inc.</v>
          </cell>
          <cell r="D69" t="str">
            <v xml:space="preserve">Harmonic </v>
          </cell>
          <cell r="E69" t="str">
            <v>HLIT</v>
          </cell>
          <cell r="G69">
            <v>36844</v>
          </cell>
          <cell r="H69">
            <v>36799</v>
          </cell>
          <cell r="I69" t="str">
            <v>Waldman</v>
          </cell>
          <cell r="K69">
            <v>0</v>
          </cell>
          <cell r="M69">
            <v>8.65625</v>
          </cell>
          <cell r="O69">
            <v>8.65625</v>
          </cell>
          <cell r="Q69">
            <v>152.375</v>
          </cell>
          <cell r="S69" t="str">
            <v>N.A.</v>
          </cell>
          <cell r="U69">
            <v>0.65</v>
          </cell>
          <cell r="W69">
            <v>0.67</v>
          </cell>
          <cell r="Y69">
            <v>0.25</v>
          </cell>
          <cell r="AA69">
            <v>0.16</v>
          </cell>
          <cell r="AB69">
            <v>57.777000000000001</v>
          </cell>
          <cell r="AC69">
            <v>57.777217</v>
          </cell>
          <cell r="AE69">
            <v>3.7320000000000002</v>
          </cell>
          <cell r="AG69">
            <v>12.48</v>
          </cell>
          <cell r="AI69">
            <v>57.777217</v>
          </cell>
          <cell r="AK69">
            <v>111.282</v>
          </cell>
          <cell r="AM69">
            <v>94.56</v>
          </cell>
          <cell r="AO69">
            <v>79.396000000000001</v>
          </cell>
          <cell r="AQ69">
            <v>309.66500000000002</v>
          </cell>
          <cell r="AS69">
            <v>37.601999999999997</v>
          </cell>
          <cell r="AU69">
            <v>0</v>
          </cell>
          <cell r="AW69">
            <v>1959.2410000000002</v>
          </cell>
          <cell r="AY69">
            <v>0</v>
          </cell>
          <cell r="BA69">
            <v>32.078000000000003</v>
          </cell>
          <cell r="BC69">
            <v>102.78200000000001</v>
          </cell>
          <cell r="BE69">
            <v>0</v>
          </cell>
          <cell r="BG69">
            <v>177.28100000000001</v>
          </cell>
          <cell r="BI69">
            <v>1781.96</v>
          </cell>
          <cell r="BK69">
            <v>36799</v>
          </cell>
          <cell r="BM69">
            <v>278.38300000000004</v>
          </cell>
          <cell r="BO69">
            <v>110.41900000000004</v>
          </cell>
          <cell r="BQ69">
            <v>14.686000000000035</v>
          </cell>
          <cell r="BS69">
            <v>20.964000000000034</v>
          </cell>
          <cell r="BU69">
            <v>19.313450000000039</v>
          </cell>
          <cell r="BW69">
            <v>83.856999999999999</v>
          </cell>
          <cell r="BY69">
            <v>30.555</v>
          </cell>
          <cell r="CA69">
            <v>-7.9429999999999978</v>
          </cell>
          <cell r="CC69">
            <v>-3.6599999999999975</v>
          </cell>
          <cell r="CE69">
            <v>-7.4529999999999976</v>
          </cell>
          <cell r="CG69">
            <v>184.07499999999999</v>
          </cell>
          <cell r="CI69">
            <v>80.60499999999999</v>
          </cell>
          <cell r="CK69">
            <v>29.016999999999989</v>
          </cell>
          <cell r="CM69" t="str">
            <v>N.A.</v>
          </cell>
          <cell r="CO69">
            <v>20.206719999999994</v>
          </cell>
          <cell r="CQ69">
            <v>289.2</v>
          </cell>
          <cell r="CS69">
            <v>116.19999999999999</v>
          </cell>
          <cell r="CU69">
            <v>-0.80000000000001137</v>
          </cell>
          <cell r="CW69" t="str">
            <v>N.A.</v>
          </cell>
          <cell r="CY69">
            <v>6.1999999999999886</v>
          </cell>
          <cell r="DA69">
            <v>353.9</v>
          </cell>
          <cell r="DC69">
            <v>157.59999999999997</v>
          </cell>
          <cell r="DE69">
            <v>5.5999999999999659</v>
          </cell>
          <cell r="DG69" t="str">
            <v>N.A.</v>
          </cell>
          <cell r="DI69">
            <v>7.9999999999999662</v>
          </cell>
          <cell r="DK69" t="str">
            <v>CIBC</v>
          </cell>
          <cell r="DM69">
            <v>36817</v>
          </cell>
        </row>
        <row r="70">
          <cell r="A70">
            <v>60</v>
          </cell>
          <cell r="C70" t="str">
            <v>JDS Uniphase Corporation</v>
          </cell>
          <cell r="D70" t="str">
            <v xml:space="preserve">JDS Uniphase </v>
          </cell>
          <cell r="E70" t="str">
            <v>JDSU</v>
          </cell>
          <cell r="G70">
            <v>36844</v>
          </cell>
          <cell r="H70">
            <v>36799</v>
          </cell>
          <cell r="I70" t="str">
            <v>Waldman</v>
          </cell>
          <cell r="K70">
            <v>0</v>
          </cell>
          <cell r="M70">
            <v>60.09375</v>
          </cell>
          <cell r="O70">
            <v>54.96875</v>
          </cell>
          <cell r="Q70">
            <v>146.53130000000002</v>
          </cell>
          <cell r="S70">
            <v>0.5</v>
          </cell>
          <cell r="U70">
            <v>0.52</v>
          </cell>
          <cell r="W70">
            <v>0.28000000000000003</v>
          </cell>
          <cell r="Y70">
            <v>0.62</v>
          </cell>
          <cell r="AA70">
            <v>0.98</v>
          </cell>
          <cell r="AB70">
            <v>935.92899999999997</v>
          </cell>
          <cell r="AC70">
            <v>961.53739700000006</v>
          </cell>
          <cell r="AE70">
            <v>141.40799999999999</v>
          </cell>
          <cell r="AG70">
            <v>26.62</v>
          </cell>
          <cell r="AI70">
            <v>1040.3052562199689</v>
          </cell>
          <cell r="AK70">
            <v>1144.9000000000001</v>
          </cell>
          <cell r="AM70">
            <v>493.8</v>
          </cell>
          <cell r="AO70">
            <v>394.5</v>
          </cell>
          <cell r="AQ70">
            <v>2138.4</v>
          </cell>
          <cell r="AS70">
            <v>770.5</v>
          </cell>
          <cell r="AU70">
            <v>0</v>
          </cell>
          <cell r="AW70">
            <v>25668</v>
          </cell>
          <cell r="AY70">
            <v>0</v>
          </cell>
          <cell r="BA70">
            <v>161.19999999999999</v>
          </cell>
          <cell r="BC70">
            <v>575.9</v>
          </cell>
          <cell r="BE70">
            <v>0</v>
          </cell>
          <cell r="BG70">
            <v>1582.9</v>
          </cell>
          <cell r="BI70">
            <v>24085.1</v>
          </cell>
          <cell r="BK70">
            <v>36799</v>
          </cell>
          <cell r="BM70">
            <v>1986.8000000000002</v>
          </cell>
          <cell r="BO70">
            <v>973.30000000000018</v>
          </cell>
          <cell r="BQ70">
            <v>570.9000000000002</v>
          </cell>
          <cell r="BS70" t="str">
            <v>N.A.</v>
          </cell>
          <cell r="BU70">
            <v>408.46800000000013</v>
          </cell>
          <cell r="BW70">
            <v>0</v>
          </cell>
          <cell r="BY70">
            <v>0</v>
          </cell>
          <cell r="CA70">
            <v>0</v>
          </cell>
          <cell r="CC70">
            <v>0</v>
          </cell>
          <cell r="CE70">
            <v>0</v>
          </cell>
          <cell r="CG70">
            <v>1092.0999999999999</v>
          </cell>
          <cell r="CI70" t="str">
            <v>N.A.</v>
          </cell>
          <cell r="CK70" t="str">
            <v>N.A.</v>
          </cell>
          <cell r="CM70" t="str">
            <v>N.A.</v>
          </cell>
          <cell r="CO70" t="str">
            <v>N.A.</v>
          </cell>
          <cell r="CQ70">
            <v>2840.1</v>
          </cell>
          <cell r="CS70">
            <v>1446.3</v>
          </cell>
          <cell r="CU70">
            <v>891.69999999999993</v>
          </cell>
          <cell r="CW70" t="str">
            <v>N.A.</v>
          </cell>
          <cell r="CY70">
            <v>614.29999999999995</v>
          </cell>
          <cell r="DA70">
            <v>4664.5915800000002</v>
          </cell>
          <cell r="DC70">
            <v>2345.6135200000003</v>
          </cell>
          <cell r="DE70">
            <v>1417.7699900000005</v>
          </cell>
          <cell r="DG70" t="str">
            <v>N.A.</v>
          </cell>
          <cell r="DI70">
            <v>967.31106227779424</v>
          </cell>
          <cell r="DK70" t="str">
            <v>TWP</v>
          </cell>
          <cell r="DM70">
            <v>36826</v>
          </cell>
        </row>
        <row r="71">
          <cell r="A71">
            <v>61</v>
          </cell>
          <cell r="C71" t="str">
            <v>New Focus, Inc.</v>
          </cell>
          <cell r="D71" t="str">
            <v>New Focus</v>
          </cell>
          <cell r="E71" t="str">
            <v>NUFO</v>
          </cell>
          <cell r="G71">
            <v>36844</v>
          </cell>
          <cell r="H71">
            <v>36800</v>
          </cell>
          <cell r="I71" t="str">
            <v>Waldman</v>
          </cell>
          <cell r="K71">
            <v>0</v>
          </cell>
          <cell r="M71">
            <v>18.75</v>
          </cell>
          <cell r="O71">
            <v>18.75</v>
          </cell>
          <cell r="Q71">
            <v>158</v>
          </cell>
          <cell r="S71">
            <v>0.2</v>
          </cell>
          <cell r="U71">
            <v>-0.61500583128158681</v>
          </cell>
          <cell r="W71">
            <v>-0.30187293426367978</v>
          </cell>
          <cell r="Y71">
            <v>-0.32</v>
          </cell>
          <cell r="AA71">
            <v>0.06</v>
          </cell>
          <cell r="AB71">
            <v>63.122</v>
          </cell>
          <cell r="AC71">
            <v>63.912095000000001</v>
          </cell>
          <cell r="AE71">
            <v>5.42</v>
          </cell>
          <cell r="AG71">
            <v>8.44</v>
          </cell>
          <cell r="AI71">
            <v>66.892372333333327</v>
          </cell>
          <cell r="AK71">
            <v>504.45299999999997</v>
          </cell>
          <cell r="AM71">
            <v>11.082000000000001</v>
          </cell>
          <cell r="AO71">
            <v>20.928000000000001</v>
          </cell>
          <cell r="AQ71">
            <v>541.846</v>
          </cell>
          <cell r="AS71">
            <v>30.858000000000001</v>
          </cell>
          <cell r="AU71">
            <v>0</v>
          </cell>
          <cell r="AW71">
            <v>583.03899999999999</v>
          </cell>
          <cell r="AY71">
            <v>0</v>
          </cell>
          <cell r="BA71">
            <v>10.654</v>
          </cell>
          <cell r="BC71">
            <v>17.766999999999999</v>
          </cell>
          <cell r="BE71">
            <v>0.17199999999999999</v>
          </cell>
          <cell r="BG71">
            <v>19.003</v>
          </cell>
          <cell r="BI71">
            <v>564.03599999999994</v>
          </cell>
          <cell r="BK71">
            <v>36800</v>
          </cell>
          <cell r="BM71">
            <v>53.327999999999989</v>
          </cell>
          <cell r="BO71">
            <v>6.900999999999982</v>
          </cell>
          <cell r="BQ71">
            <v>-25.077000000000023</v>
          </cell>
          <cell r="BS71">
            <v>-3.3110000000000248</v>
          </cell>
          <cell r="BU71">
            <v>-18.984000000000023</v>
          </cell>
          <cell r="BW71">
            <v>0</v>
          </cell>
          <cell r="BY71">
            <v>0</v>
          </cell>
          <cell r="CA71">
            <v>0</v>
          </cell>
          <cell r="CC71">
            <v>0</v>
          </cell>
          <cell r="CE71">
            <v>0</v>
          </cell>
          <cell r="CG71">
            <v>22.841999999999999</v>
          </cell>
          <cell r="CI71">
            <v>7.7169999999999987</v>
          </cell>
          <cell r="CK71">
            <v>-8.9600000000000009</v>
          </cell>
          <cell r="CM71">
            <v>-8.0010000000000012</v>
          </cell>
          <cell r="CO71">
            <v>-9.0419999999999998</v>
          </cell>
          <cell r="CQ71">
            <v>72.983000000000004</v>
          </cell>
          <cell r="CS71">
            <v>12.018000000000001</v>
          </cell>
          <cell r="CU71">
            <v>-28.218999999999994</v>
          </cell>
          <cell r="CW71" t="str">
            <v>N.A.</v>
          </cell>
          <cell r="CY71">
            <v>-16.401999999999994</v>
          </cell>
          <cell r="DA71">
            <v>155.744</v>
          </cell>
          <cell r="DC71">
            <v>55.08</v>
          </cell>
          <cell r="DE71">
            <v>-12.121000000000009</v>
          </cell>
          <cell r="DG71" t="str">
            <v>N.A.</v>
          </cell>
          <cell r="DI71">
            <v>5.2789999999999893</v>
          </cell>
          <cell r="DK71" t="str">
            <v>DRW</v>
          </cell>
          <cell r="DM71">
            <v>36825</v>
          </cell>
        </row>
        <row r="72">
          <cell r="A72">
            <v>62</v>
          </cell>
          <cell r="C72" t="str">
            <v>Stratos Lightwave, Inc.</v>
          </cell>
          <cell r="D72" t="str">
            <v>Stratos Lightwave</v>
          </cell>
          <cell r="E72" t="str">
            <v>STLW</v>
          </cell>
          <cell r="G72">
            <v>36797</v>
          </cell>
          <cell r="H72">
            <v>36738</v>
          </cell>
          <cell r="I72" t="str">
            <v>Tobin</v>
          </cell>
          <cell r="K72" t="str">
            <v>Nikodem</v>
          </cell>
          <cell r="M72">
            <v>17.0625</v>
          </cell>
          <cell r="O72">
            <v>15</v>
          </cell>
          <cell r="Q72">
            <v>49.625</v>
          </cell>
          <cell r="S72">
            <v>0.5</v>
          </cell>
          <cell r="U72">
            <v>7.0000000000000007E-2</v>
          </cell>
          <cell r="W72">
            <v>0</v>
          </cell>
          <cell r="Y72">
            <v>0</v>
          </cell>
          <cell r="AA72">
            <v>0.32</v>
          </cell>
          <cell r="AB72">
            <v>62.78</v>
          </cell>
          <cell r="AC72">
            <v>64.092307000000005</v>
          </cell>
          <cell r="AE72">
            <v>3.9615810000000002</v>
          </cell>
          <cell r="AG72">
            <v>21.055635424341947</v>
          </cell>
          <cell r="AI72">
            <v>64.092307000000005</v>
          </cell>
          <cell r="AK72">
            <v>189.45099999999999</v>
          </cell>
          <cell r="AM72">
            <v>18.911000000000001</v>
          </cell>
          <cell r="AO72">
            <v>13.909000000000001</v>
          </cell>
          <cell r="AQ72">
            <v>223.696</v>
          </cell>
          <cell r="AS72">
            <v>29.093</v>
          </cell>
          <cell r="AU72">
            <v>0</v>
          </cell>
          <cell r="AW72">
            <v>266.59999999999997</v>
          </cell>
          <cell r="AY72">
            <v>0</v>
          </cell>
          <cell r="BA72">
            <v>10.587</v>
          </cell>
          <cell r="BC72">
            <v>15.893000000000001</v>
          </cell>
          <cell r="BE72">
            <v>0.29299999999999998</v>
          </cell>
          <cell r="BG72">
            <v>16.875</v>
          </cell>
          <cell r="BI72">
            <v>249.72499999999999</v>
          </cell>
          <cell r="BK72">
            <v>36738</v>
          </cell>
          <cell r="BM72">
            <v>84.201999999999998</v>
          </cell>
          <cell r="BO72">
            <v>27.809999999999995</v>
          </cell>
          <cell r="BQ72">
            <v>5.943999999999992</v>
          </cell>
          <cell r="BS72">
            <v>10.020999999999992</v>
          </cell>
          <cell r="BU72">
            <v>4.3499999999999925</v>
          </cell>
          <cell r="BW72">
            <v>0</v>
          </cell>
          <cell r="BY72">
            <v>0</v>
          </cell>
          <cell r="CA72">
            <v>0</v>
          </cell>
          <cell r="CC72">
            <v>0</v>
          </cell>
          <cell r="CE72">
            <v>0</v>
          </cell>
          <cell r="CG72">
            <v>0</v>
          </cell>
          <cell r="CI72">
            <v>0</v>
          </cell>
          <cell r="CK72">
            <v>0</v>
          </cell>
          <cell r="CM72">
            <v>0</v>
          </cell>
          <cell r="CO72">
            <v>0</v>
          </cell>
          <cell r="CQ72">
            <v>71.784999999999997</v>
          </cell>
          <cell r="CS72">
            <v>23.721000000000004</v>
          </cell>
          <cell r="CU72">
            <v>4.5910000000000046</v>
          </cell>
          <cell r="CW72" t="str">
            <v>N.A.</v>
          </cell>
          <cell r="CY72">
            <v>3.7900000000000045</v>
          </cell>
          <cell r="DA72">
            <v>139</v>
          </cell>
          <cell r="DC72">
            <v>45</v>
          </cell>
          <cell r="DE72">
            <v>14.5</v>
          </cell>
          <cell r="DG72" t="str">
            <v>N.A.</v>
          </cell>
          <cell r="DI72">
            <v>15.563000000000001</v>
          </cell>
          <cell r="DK72" t="str">
            <v>Merrill</v>
          </cell>
          <cell r="DM72">
            <v>36777</v>
          </cell>
        </row>
        <row r="73">
          <cell r="A73">
            <v>63</v>
          </cell>
          <cell r="C73" t="str">
            <v>Ditech</v>
          </cell>
          <cell r="D73" t="str">
            <v>Ditech</v>
          </cell>
          <cell r="E73" t="str">
            <v>DITC</v>
          </cell>
          <cell r="G73">
            <v>36804</v>
          </cell>
          <cell r="H73">
            <v>36738</v>
          </cell>
          <cell r="I73" t="str">
            <v>Waldman</v>
          </cell>
          <cell r="K73" t="str">
            <v>Nikodem</v>
          </cell>
          <cell r="M73">
            <v>18</v>
          </cell>
          <cell r="O73">
            <v>18</v>
          </cell>
          <cell r="Q73">
            <v>127.4375</v>
          </cell>
          <cell r="S73">
            <v>0.37</v>
          </cell>
          <cell r="U73">
            <v>1.69</v>
          </cell>
          <cell r="W73">
            <v>0</v>
          </cell>
          <cell r="Y73">
            <v>1.91</v>
          </cell>
          <cell r="AA73">
            <v>2.0499999999999998</v>
          </cell>
          <cell r="AB73">
            <v>29.333000000000002</v>
          </cell>
          <cell r="AC73">
            <v>29.371480999999999</v>
          </cell>
          <cell r="AE73">
            <v>2.641</v>
          </cell>
          <cell r="AG73">
            <v>21.02</v>
          </cell>
          <cell r="AI73">
            <v>29.371480999999999</v>
          </cell>
          <cell r="AK73">
            <v>121.68899999999999</v>
          </cell>
          <cell r="AM73">
            <v>19.978000000000002</v>
          </cell>
          <cell r="AO73">
            <v>7.4429999999999996</v>
          </cell>
          <cell r="AQ73">
            <v>152.61100000000002</v>
          </cell>
          <cell r="AS73">
            <v>4.9359999999999999</v>
          </cell>
          <cell r="AU73">
            <v>0</v>
          </cell>
          <cell r="AW73">
            <v>280.54300000000001</v>
          </cell>
          <cell r="AY73">
            <v>4.25</v>
          </cell>
          <cell r="BA73">
            <v>7.2629999999999999</v>
          </cell>
          <cell r="BC73">
            <v>34.454999999999998</v>
          </cell>
          <cell r="BE73">
            <v>1.2E-2</v>
          </cell>
          <cell r="BG73">
            <v>34.466999999999999</v>
          </cell>
          <cell r="BI73">
            <v>246.07599999999999</v>
          </cell>
          <cell r="BK73">
            <v>36738</v>
          </cell>
          <cell r="BM73">
            <v>150.70400000000001</v>
          </cell>
          <cell r="BO73">
            <v>106.88700000000001</v>
          </cell>
          <cell r="BQ73">
            <v>79.071000000000012</v>
          </cell>
          <cell r="BS73">
            <v>79.202000000000012</v>
          </cell>
          <cell r="BU73">
            <v>49.087392000000008</v>
          </cell>
          <cell r="BW73">
            <v>0</v>
          </cell>
          <cell r="BY73">
            <v>0</v>
          </cell>
          <cell r="CA73">
            <v>0</v>
          </cell>
          <cell r="CC73">
            <v>0</v>
          </cell>
          <cell r="CE73">
            <v>0</v>
          </cell>
          <cell r="CG73">
            <v>77.519000000000005</v>
          </cell>
          <cell r="CI73">
            <v>52.63600000000001</v>
          </cell>
          <cell r="CK73">
            <v>35.854000000000013</v>
          </cell>
          <cell r="CM73">
            <v>35.854000000000013</v>
          </cell>
          <cell r="CO73">
            <v>21.443000000000005</v>
          </cell>
          <cell r="CQ73">
            <v>180.29499999999999</v>
          </cell>
          <cell r="CS73">
            <v>126.05599999999998</v>
          </cell>
          <cell r="CU73">
            <v>94.989999999999981</v>
          </cell>
          <cell r="CW73">
            <v>94.989999999999981</v>
          </cell>
          <cell r="CY73">
            <v>58.275999999999982</v>
          </cell>
          <cell r="DA73">
            <v>232</v>
          </cell>
          <cell r="DC73">
            <v>156.81</v>
          </cell>
          <cell r="DE73">
            <v>102.93</v>
          </cell>
          <cell r="DG73">
            <v>102.93</v>
          </cell>
          <cell r="DI73">
            <v>63.022000000000006</v>
          </cell>
          <cell r="DK73" t="str">
            <v>RS</v>
          </cell>
          <cell r="DM73">
            <v>36755</v>
          </cell>
        </row>
        <row r="74">
          <cell r="A74">
            <v>64</v>
          </cell>
          <cell r="C74" t="str">
            <v>Oplink Communications, Inc.</v>
          </cell>
          <cell r="D74" t="str">
            <v>Oplink Communications</v>
          </cell>
          <cell r="E74" t="str">
            <v>OPLK</v>
          </cell>
          <cell r="G74">
            <v>36805</v>
          </cell>
          <cell r="H74">
            <v>36799</v>
          </cell>
          <cell r="I74" t="str">
            <v>Waldman</v>
          </cell>
          <cell r="K74" t="str">
            <v>Swift</v>
          </cell>
          <cell r="M74">
            <v>10.9375</v>
          </cell>
          <cell r="O74">
            <v>10.9375</v>
          </cell>
          <cell r="Q74">
            <v>37</v>
          </cell>
          <cell r="S74" t="str">
            <v>N.A.</v>
          </cell>
          <cell r="U74">
            <v>-0.23094823207478166</v>
          </cell>
          <cell r="W74">
            <v>0</v>
          </cell>
          <cell r="Y74">
            <v>-0.15</v>
          </cell>
          <cell r="AA74">
            <v>0.08</v>
          </cell>
          <cell r="AB74">
            <v>153.95000000000002</v>
          </cell>
          <cell r="AC74">
            <v>153.763195</v>
          </cell>
          <cell r="AE74">
            <v>22.712648000000002</v>
          </cell>
          <cell r="AG74">
            <v>1.0994308514621456</v>
          </cell>
          <cell r="AI74">
            <v>174.19278142929372</v>
          </cell>
          <cell r="AK74">
            <v>57.765000000000001</v>
          </cell>
          <cell r="AM74">
            <v>18.417000000000002</v>
          </cell>
          <cell r="AO74">
            <v>13.567</v>
          </cell>
          <cell r="AQ74">
            <v>96.99499999999999</v>
          </cell>
          <cell r="AS74">
            <v>33.880000000000003</v>
          </cell>
          <cell r="AU74">
            <v>0</v>
          </cell>
          <cell r="AW74">
            <v>151.40700000000001</v>
          </cell>
          <cell r="AY74">
            <v>0</v>
          </cell>
          <cell r="BA74">
            <v>15.05</v>
          </cell>
          <cell r="BC74">
            <v>27.853000000000002</v>
          </cell>
          <cell r="BE74">
            <v>50</v>
          </cell>
          <cell r="BG74">
            <v>83.625</v>
          </cell>
          <cell r="BI74">
            <v>67.781999999999996</v>
          </cell>
          <cell r="BK74">
            <v>36799</v>
          </cell>
          <cell r="BM74">
            <v>67.483999999999995</v>
          </cell>
          <cell r="BO74">
            <v>11.006</v>
          </cell>
          <cell r="BQ74">
            <v>-28.209999999999994</v>
          </cell>
          <cell r="BS74">
            <v>-26.978999999999992</v>
          </cell>
          <cell r="BU74">
            <v>-27.157999999999994</v>
          </cell>
          <cell r="BW74">
            <v>0</v>
          </cell>
          <cell r="BY74">
            <v>0</v>
          </cell>
          <cell r="CA74">
            <v>0</v>
          </cell>
          <cell r="CC74">
            <v>0</v>
          </cell>
          <cell r="CE74">
            <v>0</v>
          </cell>
          <cell r="CG74">
            <v>0</v>
          </cell>
          <cell r="CI74">
            <v>0</v>
          </cell>
          <cell r="CK74">
            <v>0</v>
          </cell>
          <cell r="CM74">
            <v>0</v>
          </cell>
          <cell r="CO74">
            <v>0</v>
          </cell>
          <cell r="CQ74">
            <v>84</v>
          </cell>
          <cell r="CS74">
            <v>31.92</v>
          </cell>
          <cell r="CU74">
            <v>3.9200000000000017</v>
          </cell>
          <cell r="CW74" t="str">
            <v>N.A.</v>
          </cell>
          <cell r="CY74">
            <v>3.9200000000000017</v>
          </cell>
          <cell r="DA74">
            <v>172</v>
          </cell>
          <cell r="DC74">
            <v>77.399999999999991</v>
          </cell>
          <cell r="DE74">
            <v>32.399999999999991</v>
          </cell>
          <cell r="DG74" t="str">
            <v>N.A.</v>
          </cell>
          <cell r="DI74">
            <v>32.399999999999991</v>
          </cell>
          <cell r="DK74" t="str">
            <v>TWP</v>
          </cell>
          <cell r="DM74">
            <v>36808</v>
          </cell>
        </row>
        <row r="75">
          <cell r="A75">
            <v>65</v>
          </cell>
          <cell r="C75" t="str">
            <v>OCPI</v>
          </cell>
          <cell r="D75" t="str">
            <v>OCPI - Priced No Research</v>
          </cell>
        </row>
        <row r="76">
          <cell r="A76">
            <v>66</v>
          </cell>
          <cell r="C76" t="str">
            <v>AFOP</v>
          </cell>
          <cell r="D76" t="str">
            <v xml:space="preserve"> AFOP - Reg</v>
          </cell>
        </row>
        <row r="77">
          <cell r="A77">
            <v>67</v>
          </cell>
          <cell r="C77" t="str">
            <v>AFOP</v>
          </cell>
          <cell r="D77" t="str">
            <v xml:space="preserve"> AFOP - Reg</v>
          </cell>
        </row>
        <row r="78">
          <cell r="A78">
            <v>68</v>
          </cell>
          <cell r="C78" t="str">
            <v>LUMN</v>
          </cell>
          <cell r="D78" t="str">
            <v>LUMN - Reg</v>
          </cell>
        </row>
        <row r="79">
          <cell r="A79">
            <v>69</v>
          </cell>
          <cell r="C79" t="str">
            <v>OMMI</v>
          </cell>
          <cell r="D79" t="str">
            <v>OMMI - Reg</v>
          </cell>
        </row>
        <row r="80">
          <cell r="A80">
            <v>70</v>
          </cell>
        </row>
        <row r="81">
          <cell r="A81">
            <v>71</v>
          </cell>
        </row>
        <row r="82">
          <cell r="A82">
            <v>72</v>
          </cell>
        </row>
        <row r="83">
          <cell r="A83">
            <v>73</v>
          </cell>
          <cell r="C83" t="str">
            <v>Electrical Components - Greg</v>
          </cell>
        </row>
        <row r="84">
          <cell r="A84">
            <v>74</v>
          </cell>
          <cell r="C84" t="str">
            <v>Applied Micro Circuits Corporation</v>
          </cell>
          <cell r="D84" t="str">
            <v>Applied Micro Circuits</v>
          </cell>
          <cell r="E84" t="str">
            <v>AMCC</v>
          </cell>
          <cell r="G84">
            <v>36845</v>
          </cell>
          <cell r="H84" t="str">
            <v>LTM</v>
          </cell>
          <cell r="I84" t="str">
            <v>Nikodem</v>
          </cell>
          <cell r="K84" t="str">
            <v>Tobin</v>
          </cell>
          <cell r="M84">
            <v>49.1875</v>
          </cell>
          <cell r="O84">
            <v>20.78125</v>
          </cell>
          <cell r="Q84">
            <v>107</v>
          </cell>
          <cell r="S84">
            <v>0.45</v>
          </cell>
          <cell r="U84">
            <v>0.31231865749681087</v>
          </cell>
          <cell r="W84">
            <v>0.16749584151108993</v>
          </cell>
          <cell r="Y84">
            <v>0.41590266502659756</v>
          </cell>
          <cell r="AA84">
            <v>0.67156894925687693</v>
          </cell>
          <cell r="AB84">
            <v>252.33799999999999</v>
          </cell>
          <cell r="AC84">
            <v>295.656949</v>
          </cell>
          <cell r="AE84">
            <v>48.476790938218976</v>
          </cell>
          <cell r="AG84">
            <v>19.212597390320763</v>
          </cell>
          <cell r="AI84">
            <v>325.19874492788603</v>
          </cell>
          <cell r="AK84">
            <v>1119.7179999999998</v>
          </cell>
          <cell r="AM84">
            <v>61.738999999999997</v>
          </cell>
          <cell r="AO84">
            <v>18.856999999999999</v>
          </cell>
          <cell r="AQ84">
            <v>1221.31</v>
          </cell>
          <cell r="AS84">
            <v>65.194999999999993</v>
          </cell>
          <cell r="AU84">
            <v>0</v>
          </cell>
          <cell r="AW84">
            <v>5459.66</v>
          </cell>
          <cell r="AY84">
            <v>2.12</v>
          </cell>
          <cell r="BA84">
            <v>63.802999999999997</v>
          </cell>
          <cell r="BC84">
            <v>175.631</v>
          </cell>
          <cell r="BE84">
            <v>15.468</v>
          </cell>
          <cell r="BG84">
            <v>191.09899999999999</v>
          </cell>
          <cell r="BI84">
            <v>5268.5609999999997</v>
          </cell>
          <cell r="BK84" t="str">
            <v>LTM</v>
          </cell>
          <cell r="BM84">
            <v>337.76400000000001</v>
          </cell>
          <cell r="BO84">
            <v>246.39600000000002</v>
          </cell>
          <cell r="BQ84">
            <v>101.98300000000003</v>
          </cell>
          <cell r="BS84">
            <v>101.98300000000003</v>
          </cell>
          <cell r="BU84">
            <v>95.053000000000011</v>
          </cell>
          <cell r="BW84">
            <v>0</v>
          </cell>
          <cell r="BY84">
            <v>0</v>
          </cell>
          <cell r="CA84">
            <v>0</v>
          </cell>
          <cell r="CC84">
            <v>0</v>
          </cell>
          <cell r="CE84">
            <v>0</v>
          </cell>
          <cell r="CG84">
            <v>214.19400000000002</v>
          </cell>
          <cell r="CI84">
            <v>148.33000000000001</v>
          </cell>
          <cell r="CK84">
            <v>61.926000000000016</v>
          </cell>
          <cell r="CM84">
            <v>61.926000000000016</v>
          </cell>
          <cell r="CO84">
            <v>45.543000000000021</v>
          </cell>
          <cell r="CQ84">
            <v>421.315</v>
          </cell>
          <cell r="CS84">
            <v>310.51</v>
          </cell>
          <cell r="CU84">
            <v>144.22699999999998</v>
          </cell>
          <cell r="CW84">
            <v>144.22699999999998</v>
          </cell>
          <cell r="CY84">
            <v>129.76969999999997</v>
          </cell>
          <cell r="DA84">
            <v>780.91000000000008</v>
          </cell>
          <cell r="DC84">
            <v>579.81400000000008</v>
          </cell>
          <cell r="DE84">
            <v>285.99400000000009</v>
          </cell>
          <cell r="DG84">
            <v>285.99400000000009</v>
          </cell>
          <cell r="DI84">
            <v>225.87362000000007</v>
          </cell>
          <cell r="DK84" t="str">
            <v>SSB</v>
          </cell>
          <cell r="DM84">
            <v>36812</v>
          </cell>
        </row>
        <row r="85">
          <cell r="A85">
            <v>75</v>
          </cell>
          <cell r="C85" t="str">
            <v>Broadcom Corporation</v>
          </cell>
          <cell r="D85" t="str">
            <v xml:space="preserve">Broadcom </v>
          </cell>
          <cell r="E85" t="str">
            <v>BRCM</v>
          </cell>
          <cell r="G85">
            <v>36845</v>
          </cell>
          <cell r="H85">
            <v>36799</v>
          </cell>
          <cell r="I85" t="str">
            <v>Nikodem</v>
          </cell>
          <cell r="K85" t="str">
            <v>Beach</v>
          </cell>
          <cell r="M85">
            <v>85.0625</v>
          </cell>
          <cell r="O85">
            <v>85.0625</v>
          </cell>
          <cell r="Q85">
            <v>273.625</v>
          </cell>
          <cell r="S85">
            <v>0.5</v>
          </cell>
          <cell r="U85">
            <v>0.87</v>
          </cell>
          <cell r="W85">
            <v>0.45</v>
          </cell>
          <cell r="Y85">
            <v>1</v>
          </cell>
          <cell r="AA85">
            <v>1.44</v>
          </cell>
          <cell r="AB85">
            <v>131.136</v>
          </cell>
          <cell r="AC85">
            <v>235.20295000000002</v>
          </cell>
          <cell r="AE85">
            <v>62.735906</v>
          </cell>
          <cell r="AG85">
            <v>25.05</v>
          </cell>
          <cell r="AI85">
            <v>279.46380006700957</v>
          </cell>
          <cell r="AK85">
            <v>482.38299999999998</v>
          </cell>
          <cell r="AM85">
            <v>152.48400000000001</v>
          </cell>
          <cell r="AO85">
            <v>44.470999999999997</v>
          </cell>
          <cell r="AQ85">
            <v>714.125</v>
          </cell>
          <cell r="AS85">
            <v>85.960999999999999</v>
          </cell>
          <cell r="AU85">
            <v>0</v>
          </cell>
          <cell r="AW85">
            <v>2473.2345999999998</v>
          </cell>
          <cell r="AY85">
            <v>1.1519999999999999</v>
          </cell>
          <cell r="BA85">
            <v>92.817999999999998</v>
          </cell>
          <cell r="BC85">
            <v>162.375</v>
          </cell>
          <cell r="BE85">
            <v>0.70199999999999996</v>
          </cell>
          <cell r="BG85">
            <v>163.077</v>
          </cell>
          <cell r="BI85">
            <v>2310.1575999999995</v>
          </cell>
          <cell r="BK85">
            <v>36799</v>
          </cell>
          <cell r="BM85">
            <v>914.87900000000002</v>
          </cell>
          <cell r="BO85">
            <v>532.928</v>
          </cell>
          <cell r="BQ85">
            <v>273.71899999999999</v>
          </cell>
          <cell r="BS85" t="str">
            <v>N.A.</v>
          </cell>
          <cell r="BU85">
            <v>223.05435199999999</v>
          </cell>
          <cell r="BW85">
            <v>0</v>
          </cell>
          <cell r="BY85">
            <v>0</v>
          </cell>
          <cell r="CA85">
            <v>0</v>
          </cell>
          <cell r="CC85">
            <v>0</v>
          </cell>
          <cell r="CE85">
            <v>0</v>
          </cell>
          <cell r="CG85">
            <v>518.18299999999999</v>
          </cell>
          <cell r="CI85">
            <v>308.346</v>
          </cell>
          <cell r="CK85">
            <v>143.166</v>
          </cell>
          <cell r="CM85">
            <v>157.208</v>
          </cell>
          <cell r="CO85">
            <v>104.430352</v>
          </cell>
          <cell r="CQ85">
            <v>1114.9000000000001</v>
          </cell>
          <cell r="CS85">
            <v>641.80000000000007</v>
          </cell>
          <cell r="CU85">
            <v>306.10000000000008</v>
          </cell>
          <cell r="CW85" t="str">
            <v>N.A.</v>
          </cell>
          <cell r="CY85">
            <v>261.00000000000011</v>
          </cell>
          <cell r="DA85">
            <v>1879</v>
          </cell>
          <cell r="DC85">
            <v>1037</v>
          </cell>
          <cell r="DE85">
            <v>461.4</v>
          </cell>
          <cell r="DG85" t="str">
            <v>N.A.</v>
          </cell>
          <cell r="DI85">
            <v>394.4</v>
          </cell>
          <cell r="DK85" t="str">
            <v>TWP</v>
          </cell>
          <cell r="DM85">
            <v>36817</v>
          </cell>
        </row>
        <row r="86">
          <cell r="A86">
            <v>76</v>
          </cell>
          <cell r="C86" t="str">
            <v>Conexant Systems, Inc.</v>
          </cell>
          <cell r="D86" t="str">
            <v>Conexant Systems</v>
          </cell>
          <cell r="E86" t="str">
            <v>CNXT</v>
          </cell>
          <cell r="G86">
            <v>36818</v>
          </cell>
          <cell r="H86">
            <v>36799</v>
          </cell>
          <cell r="I86" t="str">
            <v>Nikodem</v>
          </cell>
          <cell r="K86">
            <v>0</v>
          </cell>
          <cell r="M86">
            <v>23.21875</v>
          </cell>
          <cell r="O86">
            <v>21.875</v>
          </cell>
          <cell r="Q86">
            <v>124.42188000000002</v>
          </cell>
          <cell r="S86">
            <v>0.25</v>
          </cell>
          <cell r="U86">
            <v>0.84</v>
          </cell>
          <cell r="W86">
            <v>0.57999999999999996</v>
          </cell>
          <cell r="Y86">
            <v>0.74</v>
          </cell>
          <cell r="AA86">
            <v>0.86</v>
          </cell>
          <cell r="AB86">
            <v>229.10500000000002</v>
          </cell>
          <cell r="AC86">
            <v>241.74061900000001</v>
          </cell>
          <cell r="AE86">
            <v>11.246619000000001</v>
          </cell>
          <cell r="AG86">
            <v>6.54</v>
          </cell>
          <cell r="AI86">
            <v>249.8194150870525</v>
          </cell>
          <cell r="AK86">
            <v>831.1</v>
          </cell>
          <cell r="AM86">
            <v>422.65</v>
          </cell>
          <cell r="AO86">
            <v>341.00200000000001</v>
          </cell>
          <cell r="AQ86">
            <v>1774.1419999999998</v>
          </cell>
          <cell r="AS86">
            <v>828.51099999999997</v>
          </cell>
          <cell r="AU86">
            <v>0</v>
          </cell>
          <cell r="AW86">
            <v>4416.1970000000001</v>
          </cell>
          <cell r="AY86">
            <v>0</v>
          </cell>
          <cell r="BA86">
            <v>233.86500000000001</v>
          </cell>
          <cell r="BC86">
            <v>455.00800000000004</v>
          </cell>
          <cell r="BE86">
            <v>999.99699999999996</v>
          </cell>
          <cell r="BG86">
            <v>1509.4380000000001</v>
          </cell>
          <cell r="BI86">
            <v>2906.759</v>
          </cell>
          <cell r="BK86">
            <v>36799</v>
          </cell>
          <cell r="BM86">
            <v>2103.5990000000002</v>
          </cell>
          <cell r="BO86">
            <v>969.95200000000023</v>
          </cell>
          <cell r="BQ86">
            <v>272.82900000000018</v>
          </cell>
          <cell r="BS86" t="str">
            <v>N.A.</v>
          </cell>
          <cell r="BU86">
            <v>195.51700000000017</v>
          </cell>
          <cell r="BW86">
            <v>0</v>
          </cell>
          <cell r="BY86">
            <v>0</v>
          </cell>
          <cell r="CA86">
            <v>0</v>
          </cell>
          <cell r="CC86">
            <v>0</v>
          </cell>
          <cell r="CE86">
            <v>0</v>
          </cell>
          <cell r="CG86">
            <v>1659.4</v>
          </cell>
          <cell r="CI86">
            <v>735.50000000000011</v>
          </cell>
          <cell r="CK86">
            <v>175.80000000000007</v>
          </cell>
          <cell r="CM86" t="str">
            <v>N.A.</v>
          </cell>
          <cell r="CO86">
            <v>133.50000000000006</v>
          </cell>
          <cell r="CQ86">
            <v>2123.6</v>
          </cell>
          <cell r="CS86">
            <v>981.09999999999991</v>
          </cell>
          <cell r="CU86">
            <v>228.69999999999993</v>
          </cell>
          <cell r="CW86">
            <v>228.69999999999993</v>
          </cell>
          <cell r="CY86">
            <v>165.89999999999992</v>
          </cell>
          <cell r="DA86">
            <v>2475</v>
          </cell>
          <cell r="DC86">
            <v>1170.9000000000001</v>
          </cell>
          <cell r="DE86">
            <v>255.30000000000018</v>
          </cell>
          <cell r="DG86">
            <v>255.30000000000018</v>
          </cell>
          <cell r="DI86">
            <v>185.70000000000019</v>
          </cell>
          <cell r="DK86" t="str">
            <v>Calc'ed</v>
          </cell>
          <cell r="DM86">
            <v>36818</v>
          </cell>
        </row>
        <row r="87">
          <cell r="A87">
            <v>77</v>
          </cell>
          <cell r="C87" t="str">
            <v>Centillium Communications, Inc.</v>
          </cell>
          <cell r="D87" t="str">
            <v>Centillium Communications</v>
          </cell>
          <cell r="E87" t="str">
            <v>CTLM</v>
          </cell>
          <cell r="G87">
            <v>36844</v>
          </cell>
          <cell r="H87">
            <v>36799</v>
          </cell>
          <cell r="I87" t="str">
            <v>Nikodem</v>
          </cell>
          <cell r="K87">
            <v>0</v>
          </cell>
          <cell r="M87">
            <v>22</v>
          </cell>
          <cell r="O87">
            <v>22</v>
          </cell>
          <cell r="Q87">
            <v>107</v>
          </cell>
          <cell r="S87">
            <v>0.5</v>
          </cell>
          <cell r="U87">
            <v>-0.75670390288449962</v>
          </cell>
          <cell r="W87">
            <v>-0.71932888991036548</v>
          </cell>
          <cell r="Y87">
            <v>-0.65</v>
          </cell>
          <cell r="AA87">
            <v>-0.23</v>
          </cell>
          <cell r="AB87">
            <v>32.884</v>
          </cell>
          <cell r="AC87">
            <v>32.870530000000002</v>
          </cell>
          <cell r="AE87">
            <v>2.85859</v>
          </cell>
          <cell r="AG87">
            <v>3.4452403457648706</v>
          </cell>
          <cell r="AI87">
            <v>35.281459563636368</v>
          </cell>
          <cell r="AK87">
            <v>92.075000000000003</v>
          </cell>
          <cell r="AM87">
            <v>15.065</v>
          </cell>
          <cell r="AO87">
            <v>6.0140000000000002</v>
          </cell>
          <cell r="AQ87">
            <v>114.46299999999999</v>
          </cell>
          <cell r="AS87">
            <v>7.2789999999999999</v>
          </cell>
          <cell r="AU87">
            <v>0</v>
          </cell>
          <cell r="AW87">
            <v>126.58399999999999</v>
          </cell>
          <cell r="AY87">
            <v>0.436</v>
          </cell>
          <cell r="BA87">
            <v>11.208</v>
          </cell>
          <cell r="BC87">
            <v>19.661999999999999</v>
          </cell>
          <cell r="BE87">
            <v>0.28799999999999998</v>
          </cell>
          <cell r="BG87">
            <v>20.238</v>
          </cell>
          <cell r="BI87">
            <v>106.346</v>
          </cell>
          <cell r="BK87">
            <v>36799</v>
          </cell>
          <cell r="BM87">
            <v>34.321000000000005</v>
          </cell>
          <cell r="BO87">
            <v>12.808000000000007</v>
          </cell>
          <cell r="BQ87">
            <v>-47.583999999999989</v>
          </cell>
          <cell r="BS87">
            <v>-44.220999999999989</v>
          </cell>
          <cell r="BU87">
            <v>-20.507999999999988</v>
          </cell>
          <cell r="BW87">
            <v>0</v>
          </cell>
          <cell r="BY87">
            <v>0</v>
          </cell>
          <cell r="CA87">
            <v>0</v>
          </cell>
          <cell r="CC87">
            <v>0</v>
          </cell>
          <cell r="CE87">
            <v>0</v>
          </cell>
          <cell r="CG87">
            <v>3.7440000000000002</v>
          </cell>
          <cell r="CI87">
            <v>0.62600000000000033</v>
          </cell>
          <cell r="CK87">
            <v>-20.780999999999999</v>
          </cell>
          <cell r="CM87">
            <v>-18.512999999999998</v>
          </cell>
          <cell r="CO87">
            <v>-15.648999999999999</v>
          </cell>
          <cell r="CQ87">
            <v>54.206000000000003</v>
          </cell>
          <cell r="CS87">
            <v>23.891000000000002</v>
          </cell>
          <cell r="CU87">
            <v>-22.763999999999999</v>
          </cell>
          <cell r="CW87" t="str">
            <v>N.A.</v>
          </cell>
          <cell r="CY87">
            <v>-19.137</v>
          </cell>
          <cell r="DA87">
            <v>132.26</v>
          </cell>
          <cell r="DC87">
            <v>64.436999999999998</v>
          </cell>
          <cell r="DE87">
            <v>-12.113</v>
          </cell>
          <cell r="DG87" t="str">
            <v>N.A.</v>
          </cell>
          <cell r="DI87">
            <v>-8.0129999999999999</v>
          </cell>
          <cell r="DK87" t="str">
            <v>SSB</v>
          </cell>
          <cell r="DM87">
            <v>36819</v>
          </cell>
        </row>
        <row r="88">
          <cell r="A88">
            <v>78</v>
          </cell>
          <cell r="C88" t="str">
            <v>GlobeSpan, Inc.</v>
          </cell>
          <cell r="D88" t="str">
            <v>GlobeSpan</v>
          </cell>
          <cell r="E88" t="str">
            <v>GSPN</v>
          </cell>
          <cell r="G88">
            <v>36844</v>
          </cell>
          <cell r="H88">
            <v>36799</v>
          </cell>
          <cell r="I88" t="str">
            <v>Nikodem</v>
          </cell>
          <cell r="K88">
            <v>0</v>
          </cell>
          <cell r="M88">
            <v>33.9375</v>
          </cell>
          <cell r="O88">
            <v>21.70833</v>
          </cell>
          <cell r="Q88">
            <v>164.5</v>
          </cell>
          <cell r="S88">
            <v>0.33</v>
          </cell>
          <cell r="U88">
            <v>0.32283909496943886</v>
          </cell>
          <cell r="W88">
            <v>-0.16</v>
          </cell>
          <cell r="Y88">
            <v>0.51</v>
          </cell>
          <cell r="AA88">
            <v>0.86</v>
          </cell>
          <cell r="AB88">
            <v>71.634</v>
          </cell>
          <cell r="AC88">
            <v>71.633824000000004</v>
          </cell>
          <cell r="AE88">
            <v>15.632293000000001</v>
          </cell>
          <cell r="AG88">
            <v>24.899201799761556</v>
          </cell>
          <cell r="AI88">
            <v>75.797045383057096</v>
          </cell>
          <cell r="AK88">
            <v>101.715</v>
          </cell>
          <cell r="AM88">
            <v>62.921999999999997</v>
          </cell>
          <cell r="AO88">
            <v>29.388000000000002</v>
          </cell>
          <cell r="AQ88">
            <v>197.58199999999999</v>
          </cell>
          <cell r="AS88">
            <v>20.382999999999999</v>
          </cell>
          <cell r="AU88">
            <v>0</v>
          </cell>
          <cell r="AW88">
            <v>868.24</v>
          </cell>
          <cell r="AY88">
            <v>4.0170000000000003</v>
          </cell>
          <cell r="BA88">
            <v>27.664000000000001</v>
          </cell>
          <cell r="BC88">
            <v>73.766000000000005</v>
          </cell>
          <cell r="BE88">
            <v>3.4140000000000001</v>
          </cell>
          <cell r="BG88">
            <v>78.757000000000005</v>
          </cell>
          <cell r="BI88">
            <v>789.48299999999995</v>
          </cell>
          <cell r="BK88">
            <v>36799</v>
          </cell>
          <cell r="BM88">
            <v>238.42699999999999</v>
          </cell>
          <cell r="BO88">
            <v>143.18799999999999</v>
          </cell>
          <cell r="BQ88">
            <v>34.971999999999994</v>
          </cell>
          <cell r="BS88">
            <v>42.825999999999993</v>
          </cell>
          <cell r="BU88">
            <v>23.109999999999996</v>
          </cell>
          <cell r="BW88">
            <v>0</v>
          </cell>
          <cell r="BY88">
            <v>0</v>
          </cell>
          <cell r="CA88">
            <v>0</v>
          </cell>
          <cell r="CC88">
            <v>0</v>
          </cell>
          <cell r="CE88">
            <v>0</v>
          </cell>
          <cell r="CG88">
            <v>56.22</v>
          </cell>
          <cell r="CI88">
            <v>34.221999999999994</v>
          </cell>
          <cell r="CK88">
            <v>-6.6980000000000075</v>
          </cell>
          <cell r="CM88" t="str">
            <v>N.A.</v>
          </cell>
          <cell r="CO88">
            <v>-5.5650000000000075</v>
          </cell>
          <cell r="CQ88">
            <v>345.3</v>
          </cell>
          <cell r="CS88">
            <v>204.9</v>
          </cell>
          <cell r="CU88">
            <v>61</v>
          </cell>
          <cell r="CW88" t="str">
            <v>N.A.</v>
          </cell>
          <cell r="CY88">
            <v>39.059999999999995</v>
          </cell>
          <cell r="DA88">
            <v>620</v>
          </cell>
          <cell r="DC88">
            <v>344.8</v>
          </cell>
          <cell r="DE88">
            <v>118.5</v>
          </cell>
          <cell r="DG88" t="str">
            <v>N.A.</v>
          </cell>
          <cell r="DI88">
            <v>73.97999999999999</v>
          </cell>
          <cell r="DK88" t="str">
            <v>TWP</v>
          </cell>
          <cell r="DM88">
            <v>36823</v>
          </cell>
        </row>
        <row r="89">
          <cell r="A89">
            <v>79</v>
          </cell>
          <cell r="C89" t="str">
            <v>Hi/fn, Inc.</v>
          </cell>
          <cell r="D89" t="str">
            <v>Hi/fn</v>
          </cell>
          <cell r="E89" t="str">
            <v>HIFN</v>
          </cell>
          <cell r="G89">
            <v>36825</v>
          </cell>
          <cell r="H89">
            <v>36799</v>
          </cell>
          <cell r="I89" t="str">
            <v>Nikodem</v>
          </cell>
          <cell r="K89">
            <v>0</v>
          </cell>
          <cell r="M89">
            <v>38</v>
          </cell>
          <cell r="O89">
            <v>27.5625</v>
          </cell>
          <cell r="Q89">
            <v>100</v>
          </cell>
          <cell r="S89">
            <v>0.28000000000000003</v>
          </cell>
          <cell r="U89">
            <v>0.72</v>
          </cell>
          <cell r="W89">
            <v>1.18</v>
          </cell>
          <cell r="Y89">
            <v>0.85000000000000009</v>
          </cell>
          <cell r="AA89">
            <v>1.3599999999999999</v>
          </cell>
          <cell r="AB89">
            <v>8.886000000000001</v>
          </cell>
          <cell r="AC89">
            <v>8.9759689999999992</v>
          </cell>
          <cell r="AE89">
            <v>1.6583939999999999</v>
          </cell>
          <cell r="AG89">
            <v>18.57</v>
          </cell>
          <cell r="AI89">
            <v>9.8239320373684205</v>
          </cell>
          <cell r="AK89">
            <v>64.814999999999998</v>
          </cell>
          <cell r="AM89">
            <v>5.7480000000000002</v>
          </cell>
          <cell r="AO89">
            <v>1.355</v>
          </cell>
          <cell r="AQ89">
            <v>73.759</v>
          </cell>
          <cell r="AS89">
            <v>3.2679999999999998</v>
          </cell>
          <cell r="AU89">
            <v>0</v>
          </cell>
          <cell r="AW89">
            <v>131.47899999999998</v>
          </cell>
          <cell r="AY89">
            <v>0</v>
          </cell>
          <cell r="BA89">
            <v>2.8140000000000001</v>
          </cell>
          <cell r="BC89">
            <v>7.2620000000000005</v>
          </cell>
          <cell r="BE89">
            <v>0</v>
          </cell>
          <cell r="BG89">
            <v>7.2890000000000006</v>
          </cell>
          <cell r="BI89">
            <v>124.19</v>
          </cell>
          <cell r="BK89">
            <v>36799</v>
          </cell>
          <cell r="BM89">
            <v>44.838000000000001</v>
          </cell>
          <cell r="BO89">
            <v>34.834000000000003</v>
          </cell>
          <cell r="BQ89">
            <v>8.0990000000000038</v>
          </cell>
          <cell r="BS89">
            <v>8.0990000000000038</v>
          </cell>
          <cell r="BU89">
            <v>7.3460000000000036</v>
          </cell>
          <cell r="BW89">
            <v>0</v>
          </cell>
          <cell r="BY89">
            <v>0</v>
          </cell>
          <cell r="CA89">
            <v>0</v>
          </cell>
          <cell r="CC89">
            <v>0</v>
          </cell>
          <cell r="CE89">
            <v>0</v>
          </cell>
          <cell r="CG89">
            <v>42.350999999999999</v>
          </cell>
          <cell r="CI89">
            <v>31.853000000000002</v>
          </cell>
          <cell r="CK89">
            <v>14.762000000000004</v>
          </cell>
          <cell r="CM89">
            <v>15.885000000000003</v>
          </cell>
          <cell r="CO89">
            <v>9.8810000000000038</v>
          </cell>
          <cell r="CQ89">
            <v>50.839000000000006</v>
          </cell>
          <cell r="CS89">
            <v>39.14500000000001</v>
          </cell>
          <cell r="CU89">
            <v>10.571000000000012</v>
          </cell>
          <cell r="CW89" t="str">
            <v>N.A.</v>
          </cell>
          <cell r="CY89">
            <v>9.0450000000000124</v>
          </cell>
          <cell r="DA89">
            <v>72.8</v>
          </cell>
          <cell r="DC89">
            <v>55.134999999999998</v>
          </cell>
          <cell r="DE89">
            <v>22.521999999999998</v>
          </cell>
          <cell r="DG89">
            <v>22.521999999999998</v>
          </cell>
          <cell r="DI89">
            <v>16.753</v>
          </cell>
          <cell r="DK89" t="str">
            <v>Calc'd</v>
          </cell>
          <cell r="DM89">
            <v>36825</v>
          </cell>
        </row>
        <row r="90">
          <cell r="A90">
            <v>80</v>
          </cell>
          <cell r="C90" t="str">
            <v>Marvell Technology Group Ltd.</v>
          </cell>
          <cell r="D90" t="str">
            <v>Marvell Technology</v>
          </cell>
          <cell r="E90" t="str">
            <v>MRVL</v>
          </cell>
          <cell r="G90">
            <v>36826</v>
          </cell>
          <cell r="H90">
            <v>36827</v>
          </cell>
          <cell r="I90" t="str">
            <v>Nikodem</v>
          </cell>
          <cell r="K90">
            <v>0</v>
          </cell>
          <cell r="M90">
            <v>28</v>
          </cell>
          <cell r="O90">
            <v>28</v>
          </cell>
          <cell r="Q90">
            <v>101.5</v>
          </cell>
          <cell r="S90" t="str">
            <v>N.A.</v>
          </cell>
          <cell r="U90">
            <v>0.168738889827028</v>
          </cell>
          <cell r="W90">
            <v>0.18695198969893922</v>
          </cell>
          <cell r="Y90">
            <v>0.15</v>
          </cell>
          <cell r="AA90">
            <v>0.37</v>
          </cell>
          <cell r="AB90">
            <v>85.478000000000009</v>
          </cell>
          <cell r="AC90">
            <v>85.479619999999997</v>
          </cell>
          <cell r="AE90">
            <v>11.493</v>
          </cell>
          <cell r="AG90">
            <v>1.27</v>
          </cell>
          <cell r="AI90">
            <v>96.451330357142851</v>
          </cell>
          <cell r="AK90">
            <v>115.824</v>
          </cell>
          <cell r="AM90">
            <v>23.15</v>
          </cell>
          <cell r="AO90">
            <v>9.7530000000000001</v>
          </cell>
          <cell r="AQ90">
            <v>154.55699999999999</v>
          </cell>
          <cell r="AS90">
            <v>12.571</v>
          </cell>
          <cell r="AU90">
            <v>0</v>
          </cell>
          <cell r="AW90">
            <v>170.79599999999999</v>
          </cell>
          <cell r="AY90">
            <v>5.2999999999999999E-2</v>
          </cell>
          <cell r="BA90">
            <v>14.949</v>
          </cell>
          <cell r="BC90">
            <v>32.055</v>
          </cell>
          <cell r="BE90">
            <v>0</v>
          </cell>
          <cell r="BG90">
            <v>32.055</v>
          </cell>
          <cell r="BI90">
            <v>138.74100000000001</v>
          </cell>
          <cell r="BK90">
            <v>36827</v>
          </cell>
          <cell r="BM90">
            <v>125.047</v>
          </cell>
          <cell r="BO90">
            <v>68.203999999999979</v>
          </cell>
          <cell r="BQ90">
            <v>15.416999999999973</v>
          </cell>
          <cell r="BS90">
            <v>19.243999999999971</v>
          </cell>
          <cell r="BU90">
            <v>14.394999999999975</v>
          </cell>
          <cell r="BW90">
            <v>0</v>
          </cell>
          <cell r="BY90">
            <v>0</v>
          </cell>
          <cell r="CA90">
            <v>0</v>
          </cell>
          <cell r="CC90">
            <v>0</v>
          </cell>
          <cell r="CE90">
            <v>0</v>
          </cell>
          <cell r="CG90">
            <v>81.375</v>
          </cell>
          <cell r="CI90">
            <v>47.601999999999997</v>
          </cell>
          <cell r="CK90">
            <v>19.270999999999997</v>
          </cell>
          <cell r="CM90">
            <v>23.097999999999999</v>
          </cell>
          <cell r="CO90">
            <v>15.244999999999999</v>
          </cell>
          <cell r="CQ90">
            <v>142.1</v>
          </cell>
          <cell r="CS90">
            <v>76.3</v>
          </cell>
          <cell r="CU90">
            <v>14.299999999999997</v>
          </cell>
          <cell r="CW90">
            <v>14.299999999999997</v>
          </cell>
          <cell r="CY90">
            <v>14.2</v>
          </cell>
          <cell r="DA90">
            <v>229.9</v>
          </cell>
          <cell r="DC90">
            <v>124.9</v>
          </cell>
          <cell r="DE90">
            <v>41.900000000000006</v>
          </cell>
          <cell r="DG90">
            <v>41.900000000000006</v>
          </cell>
          <cell r="DI90">
            <v>37.000000000000007</v>
          </cell>
          <cell r="DK90" t="str">
            <v xml:space="preserve">Lehman </v>
          </cell>
          <cell r="DM90">
            <v>36847</v>
          </cell>
        </row>
        <row r="91">
          <cell r="A91">
            <v>81</v>
          </cell>
          <cell r="C91" t="str">
            <v>PMC-Sierra, Inc.</v>
          </cell>
          <cell r="D91" t="str">
            <v>PMC-Sierra</v>
          </cell>
          <cell r="E91" t="str">
            <v>PMCS</v>
          </cell>
          <cell r="G91">
            <v>36844</v>
          </cell>
          <cell r="H91">
            <v>36799</v>
          </cell>
          <cell r="I91" t="str">
            <v>Nikodem</v>
          </cell>
          <cell r="K91">
            <v>0</v>
          </cell>
          <cell r="M91">
            <v>96.875</v>
          </cell>
          <cell r="O91">
            <v>51.125</v>
          </cell>
          <cell r="Q91">
            <v>245.4375</v>
          </cell>
          <cell r="S91">
            <v>0.47</v>
          </cell>
          <cell r="U91">
            <v>0.83628139306069993</v>
          </cell>
          <cell r="W91">
            <v>0.3680201298172921</v>
          </cell>
          <cell r="Y91">
            <v>1.02</v>
          </cell>
          <cell r="AA91">
            <v>1.66</v>
          </cell>
          <cell r="AB91">
            <v>160.036</v>
          </cell>
          <cell r="AC91">
            <v>160.03608199999999</v>
          </cell>
          <cell r="AE91">
            <v>29.210227685</v>
          </cell>
          <cell r="AG91">
            <v>20.508723537138351</v>
          </cell>
          <cell r="AI91">
            <v>183.06241823675711</v>
          </cell>
          <cell r="AK91">
            <v>333.29399999999998</v>
          </cell>
          <cell r="AM91">
            <v>98.081000000000003</v>
          </cell>
          <cell r="AO91">
            <v>32.502000000000002</v>
          </cell>
          <cell r="AQ91">
            <v>495.71199999999999</v>
          </cell>
          <cell r="AS91">
            <v>99.177999999999997</v>
          </cell>
          <cell r="AU91">
            <v>31.451000000000001</v>
          </cell>
          <cell r="AW91">
            <v>991.80199999999991</v>
          </cell>
          <cell r="AY91">
            <v>4.9930000000000003</v>
          </cell>
          <cell r="BA91">
            <v>39.548000000000002</v>
          </cell>
          <cell r="BC91">
            <v>201.14</v>
          </cell>
          <cell r="BE91">
            <v>7.5289999999999999</v>
          </cell>
          <cell r="BG91">
            <v>222.20299999999997</v>
          </cell>
          <cell r="BI91">
            <v>769.59900000000005</v>
          </cell>
          <cell r="BK91">
            <v>36799</v>
          </cell>
          <cell r="BM91">
            <v>554.32100000000014</v>
          </cell>
          <cell r="BO91">
            <v>423.72600000000011</v>
          </cell>
          <cell r="BQ91">
            <v>200.66000000000008</v>
          </cell>
          <cell r="BS91" t="str">
            <v>N.A.</v>
          </cell>
          <cell r="BU91">
            <v>145.54500000000007</v>
          </cell>
          <cell r="BW91">
            <v>0</v>
          </cell>
          <cell r="BY91">
            <v>0</v>
          </cell>
          <cell r="CA91">
            <v>0</v>
          </cell>
          <cell r="CC91">
            <v>0</v>
          </cell>
          <cell r="CE91">
            <v>0</v>
          </cell>
          <cell r="CG91">
            <v>294.74299999999999</v>
          </cell>
          <cell r="CI91">
            <v>222.11400000000003</v>
          </cell>
          <cell r="CK91">
            <v>88.628000000000043</v>
          </cell>
          <cell r="CM91">
            <v>88.628000000000043</v>
          </cell>
          <cell r="CO91">
            <v>58.796000000000042</v>
          </cell>
          <cell r="CQ91">
            <v>690.6</v>
          </cell>
          <cell r="CS91">
            <v>529.70000000000005</v>
          </cell>
          <cell r="CU91">
            <v>255.40000000000003</v>
          </cell>
          <cell r="CW91" t="str">
            <v>N.A.</v>
          </cell>
          <cell r="CY91">
            <v>185.8</v>
          </cell>
          <cell r="DA91">
            <v>1230</v>
          </cell>
          <cell r="DC91">
            <v>945.3</v>
          </cell>
          <cell r="DE91">
            <v>453.9</v>
          </cell>
          <cell r="DG91" t="str">
            <v>N.A.</v>
          </cell>
          <cell r="DI91">
            <v>325.19999999999993</v>
          </cell>
          <cell r="DK91" t="str">
            <v>TWP</v>
          </cell>
          <cell r="DM91">
            <v>36812</v>
          </cell>
        </row>
        <row r="92">
          <cell r="A92">
            <v>82</v>
          </cell>
          <cell r="C92" t="str">
            <v>TranSwitch Corporation</v>
          </cell>
          <cell r="D92" t="str">
            <v xml:space="preserve">TranSwitch </v>
          </cell>
          <cell r="E92" t="str">
            <v>TXCC</v>
          </cell>
          <cell r="G92">
            <v>36844</v>
          </cell>
          <cell r="H92">
            <v>36799</v>
          </cell>
          <cell r="I92" t="str">
            <v>Nikodem</v>
          </cell>
          <cell r="K92">
            <v>0</v>
          </cell>
          <cell r="M92">
            <v>28.75</v>
          </cell>
          <cell r="O92">
            <v>15</v>
          </cell>
          <cell r="Q92">
            <v>74.3125</v>
          </cell>
          <cell r="S92">
            <v>0.43</v>
          </cell>
          <cell r="U92">
            <v>0.42000000000000004</v>
          </cell>
          <cell r="W92">
            <v>0.26</v>
          </cell>
          <cell r="Y92">
            <v>0.47</v>
          </cell>
          <cell r="AA92">
            <v>0.73</v>
          </cell>
          <cell r="AB92">
            <v>82.581000000000003</v>
          </cell>
          <cell r="AC92">
            <v>82.580929999999995</v>
          </cell>
          <cell r="AE92">
            <v>13.820072</v>
          </cell>
          <cell r="AG92">
            <v>8.76</v>
          </cell>
          <cell r="AI92">
            <v>92.190086148869554</v>
          </cell>
          <cell r="AK92">
            <v>540.245</v>
          </cell>
          <cell r="AM92">
            <v>21.247</v>
          </cell>
          <cell r="AO92">
            <v>12.196999999999999</v>
          </cell>
          <cell r="AQ92">
            <v>578.471</v>
          </cell>
          <cell r="AS92">
            <v>12.448</v>
          </cell>
          <cell r="AU92">
            <v>53.874000000000002</v>
          </cell>
          <cell r="AW92">
            <v>699.51300000000003</v>
          </cell>
          <cell r="AY92">
            <v>0.245</v>
          </cell>
          <cell r="BA92">
            <v>6.04</v>
          </cell>
          <cell r="BC92">
            <v>15.141</v>
          </cell>
          <cell r="BE92">
            <v>460.24400000000003</v>
          </cell>
          <cell r="BG92">
            <v>475.38500000000005</v>
          </cell>
          <cell r="BI92">
            <v>224.12799999999999</v>
          </cell>
          <cell r="BK92">
            <v>36799</v>
          </cell>
          <cell r="BM92">
            <v>125.00199999999998</v>
          </cell>
          <cell r="BO92">
            <v>86.545999999999978</v>
          </cell>
          <cell r="BQ92">
            <v>44.847999999999978</v>
          </cell>
          <cell r="BS92">
            <v>49.28299999999998</v>
          </cell>
          <cell r="BU92">
            <v>35.071999999999974</v>
          </cell>
          <cell r="BW92">
            <v>0</v>
          </cell>
          <cell r="BY92">
            <v>0</v>
          </cell>
          <cell r="CA92">
            <v>0</v>
          </cell>
          <cell r="CC92">
            <v>0</v>
          </cell>
          <cell r="CE92">
            <v>0</v>
          </cell>
          <cell r="CG92">
            <v>71.406999999999996</v>
          </cell>
          <cell r="CI92">
            <v>46.963999999999999</v>
          </cell>
          <cell r="CK92">
            <v>17.597000000000001</v>
          </cell>
          <cell r="CM92">
            <v>20.801000000000002</v>
          </cell>
          <cell r="CO92">
            <v>20.654</v>
          </cell>
          <cell r="CQ92">
            <v>151.55699999999999</v>
          </cell>
          <cell r="CS92">
            <v>106.041</v>
          </cell>
          <cell r="CU92">
            <v>56.408999999999992</v>
          </cell>
          <cell r="CW92" t="str">
            <v>N.A.</v>
          </cell>
          <cell r="CY92">
            <v>43.195999999999984</v>
          </cell>
          <cell r="DA92">
            <v>228.04</v>
          </cell>
          <cell r="DC92">
            <v>159.62799999999999</v>
          </cell>
          <cell r="DE92">
            <v>85.940999999999988</v>
          </cell>
          <cell r="DG92" t="str">
            <v>N.A.</v>
          </cell>
          <cell r="DI92">
            <v>70.631999999999991</v>
          </cell>
          <cell r="DK92" t="str">
            <v>ML</v>
          </cell>
          <cell r="DM92">
            <v>36811</v>
          </cell>
        </row>
        <row r="93">
          <cell r="A93">
            <v>83</v>
          </cell>
          <cell r="C93" t="str">
            <v>Virata Corporation</v>
          </cell>
          <cell r="D93" t="str">
            <v xml:space="preserve">Virata </v>
          </cell>
          <cell r="E93" t="str">
            <v>VRTA</v>
          </cell>
          <cell r="G93">
            <v>36844</v>
          </cell>
          <cell r="H93">
            <v>36799</v>
          </cell>
          <cell r="I93" t="str">
            <v>Nikodem</v>
          </cell>
          <cell r="K93">
            <v>0</v>
          </cell>
          <cell r="M93">
            <v>17</v>
          </cell>
          <cell r="O93">
            <v>12.0625</v>
          </cell>
          <cell r="Q93">
            <v>99.3125</v>
          </cell>
          <cell r="S93">
            <v>0.6</v>
          </cell>
          <cell r="U93">
            <v>4.0000000000000008E-2</v>
          </cell>
          <cell r="W93">
            <v>-0.43084519423195622</v>
          </cell>
          <cell r="Y93">
            <v>0.26</v>
          </cell>
          <cell r="AA93">
            <v>0.69</v>
          </cell>
          <cell r="AB93">
            <v>56.237000000000002</v>
          </cell>
          <cell r="AC93">
            <v>62.836207000000002</v>
          </cell>
          <cell r="AE93">
            <v>9.2897300000000005</v>
          </cell>
          <cell r="AG93">
            <v>12.02</v>
          </cell>
          <cell r="AI93">
            <v>65.557551435294116</v>
          </cell>
          <cell r="AK93">
            <v>527.90899999999999</v>
          </cell>
          <cell r="AM93">
            <v>28.091999999999999</v>
          </cell>
          <cell r="AO93">
            <v>10.577</v>
          </cell>
          <cell r="AQ93">
            <v>569.41</v>
          </cell>
          <cell r="AS93">
            <v>10.099</v>
          </cell>
          <cell r="AU93">
            <v>1.0569999999999999</v>
          </cell>
          <cell r="AW93">
            <v>985.38599999999997</v>
          </cell>
          <cell r="AY93">
            <v>1.325</v>
          </cell>
          <cell r="BA93">
            <v>18.536000000000001</v>
          </cell>
          <cell r="BC93">
            <v>44.808</v>
          </cell>
          <cell r="BE93">
            <v>2.097</v>
          </cell>
          <cell r="BG93">
            <v>47.113999999999997</v>
          </cell>
          <cell r="BI93">
            <v>938.27200000000005</v>
          </cell>
          <cell r="BK93">
            <v>36799</v>
          </cell>
          <cell r="BM93">
            <v>86.003000000000014</v>
          </cell>
          <cell r="BO93">
            <v>40.368000000000016</v>
          </cell>
          <cell r="BQ93">
            <v>-5.3069999999999808</v>
          </cell>
          <cell r="BS93" t="str">
            <v>N.A.</v>
          </cell>
          <cell r="BU93">
            <v>5.2520000000000184</v>
          </cell>
          <cell r="BW93">
            <v>0</v>
          </cell>
          <cell r="BY93">
            <v>0</v>
          </cell>
          <cell r="CA93">
            <v>0</v>
          </cell>
          <cell r="CC93">
            <v>0</v>
          </cell>
          <cell r="CE93">
            <v>0</v>
          </cell>
          <cell r="CG93">
            <v>12.164000000000001</v>
          </cell>
          <cell r="CI93">
            <v>8.2320000000000011</v>
          </cell>
          <cell r="CK93">
            <v>-13.267000000000001</v>
          </cell>
          <cell r="CM93" t="str">
            <v>N.A.</v>
          </cell>
          <cell r="CO93">
            <v>-11.518000000000001</v>
          </cell>
          <cell r="CQ93">
            <v>129.94</v>
          </cell>
          <cell r="CS93">
            <v>60.78</v>
          </cell>
          <cell r="CU93">
            <v>0.68999999999999773</v>
          </cell>
          <cell r="CW93" t="str">
            <v>N.A.</v>
          </cell>
          <cell r="CY93">
            <v>17.659999999999997</v>
          </cell>
          <cell r="DA93">
            <v>279.84999999999997</v>
          </cell>
          <cell r="DC93">
            <v>128.95999999999995</v>
          </cell>
          <cell r="DE93">
            <v>23.219999999999956</v>
          </cell>
          <cell r="DG93" t="str">
            <v>N.A.</v>
          </cell>
          <cell r="DI93">
            <v>47.719999999999956</v>
          </cell>
          <cell r="DK93" t="str">
            <v>Calc'd</v>
          </cell>
          <cell r="DM93">
            <v>36825</v>
          </cell>
        </row>
        <row r="94">
          <cell r="A94">
            <v>84</v>
          </cell>
          <cell r="C94" t="str">
            <v>Vitesse Semiconductor Corporation</v>
          </cell>
          <cell r="D94" t="str">
            <v>Vitesse Semiconductor</v>
          </cell>
          <cell r="E94" t="str">
            <v>VTSS</v>
          </cell>
          <cell r="G94">
            <v>36818</v>
          </cell>
          <cell r="H94">
            <v>36799</v>
          </cell>
          <cell r="I94" t="str">
            <v>kgoldman</v>
          </cell>
          <cell r="K94" t="str">
            <v>Nikodem</v>
          </cell>
          <cell r="M94">
            <v>53.21875</v>
          </cell>
          <cell r="O94">
            <v>41.4375</v>
          </cell>
          <cell r="Q94">
            <v>106.125</v>
          </cell>
          <cell r="S94">
            <v>0.4</v>
          </cell>
          <cell r="U94">
            <v>0.67</v>
          </cell>
          <cell r="W94">
            <v>0.5</v>
          </cell>
          <cell r="Y94">
            <v>0.74</v>
          </cell>
          <cell r="AA94">
            <v>1.26</v>
          </cell>
          <cell r="AB94">
            <v>179.62100000000001</v>
          </cell>
          <cell r="AC94">
            <v>179.61829800000001</v>
          </cell>
          <cell r="AE94">
            <v>20.899657999999999</v>
          </cell>
          <cell r="AG94">
            <v>8</v>
          </cell>
          <cell r="AI94">
            <v>197.3762575572519</v>
          </cell>
          <cell r="AK94">
            <v>964.15700000000004</v>
          </cell>
          <cell r="AM94">
            <v>113.172</v>
          </cell>
          <cell r="AO94">
            <v>43.715000000000003</v>
          </cell>
          <cell r="AQ94">
            <v>1121.0439999999999</v>
          </cell>
          <cell r="AS94">
            <v>0</v>
          </cell>
          <cell r="AU94">
            <v>0</v>
          </cell>
          <cell r="AW94">
            <v>1901.0650000000001</v>
          </cell>
          <cell r="AY94">
            <v>3.2869999999999999</v>
          </cell>
          <cell r="BA94">
            <v>0</v>
          </cell>
          <cell r="BC94">
            <v>3.2869999999999999</v>
          </cell>
          <cell r="BE94">
            <v>724.25199999999995</v>
          </cell>
          <cell r="BG94">
            <v>795.66399999999999</v>
          </cell>
          <cell r="BI94">
            <v>1105.4010000000001</v>
          </cell>
          <cell r="BK94">
            <v>36799</v>
          </cell>
          <cell r="BM94">
            <v>441.69400000000002</v>
          </cell>
          <cell r="BO94">
            <v>290.89100000000002</v>
          </cell>
          <cell r="BQ94">
            <v>153.584</v>
          </cell>
          <cell r="BS94" t="str">
            <v>N.A.</v>
          </cell>
          <cell r="BU94">
            <v>126.29100000000001</v>
          </cell>
          <cell r="BW94">
            <v>0</v>
          </cell>
          <cell r="BY94">
            <v>0</v>
          </cell>
          <cell r="CA94">
            <v>0</v>
          </cell>
          <cell r="CC94">
            <v>0</v>
          </cell>
          <cell r="CE94">
            <v>0</v>
          </cell>
          <cell r="CG94">
            <v>310.04899999999998</v>
          </cell>
          <cell r="CI94">
            <v>197.49399999999997</v>
          </cell>
          <cell r="CK94">
            <v>106.94299999999997</v>
          </cell>
          <cell r="CM94">
            <v>130.30399999999997</v>
          </cell>
          <cell r="CO94">
            <v>78.911999999999964</v>
          </cell>
          <cell r="CQ94">
            <v>518.29999999999995</v>
          </cell>
          <cell r="CS94">
            <v>346.34999999999997</v>
          </cell>
          <cell r="CU94">
            <v>193.24999999999997</v>
          </cell>
          <cell r="CW94" t="str">
            <v>N.A.</v>
          </cell>
          <cell r="CY94">
            <v>146.24999999999997</v>
          </cell>
          <cell r="DA94">
            <v>842</v>
          </cell>
          <cell r="DC94">
            <v>572.5</v>
          </cell>
          <cell r="DE94">
            <v>318.5</v>
          </cell>
          <cell r="DG94" t="str">
            <v>N.A.</v>
          </cell>
          <cell r="DI94">
            <v>232.155</v>
          </cell>
          <cell r="DK94" t="str">
            <v>TWP</v>
          </cell>
          <cell r="DM94">
            <v>36818</v>
          </cell>
        </row>
        <row r="95">
          <cell r="A95">
            <v>85</v>
          </cell>
          <cell r="C95" t="str">
            <v>Integrated Telecom Express, Inc.</v>
          </cell>
          <cell r="D95" t="str">
            <v>Integrated Telecom Express</v>
          </cell>
          <cell r="E95" t="str">
            <v>ITXI</v>
          </cell>
          <cell r="G95">
            <v>36844</v>
          </cell>
          <cell r="H95">
            <v>36799</v>
          </cell>
          <cell r="I95" t="str">
            <v>Nikodem</v>
          </cell>
          <cell r="K95" t="str">
            <v>[NAME]</v>
          </cell>
          <cell r="M95">
            <v>8.375</v>
          </cell>
          <cell r="O95">
            <v>8.375</v>
          </cell>
          <cell r="Q95">
            <v>31.4375</v>
          </cell>
          <cell r="S95" t="str">
            <v>N/A</v>
          </cell>
          <cell r="U95">
            <v>-0.15470998094095115</v>
          </cell>
          <cell r="W95">
            <v>-0.50476834121799208</v>
          </cell>
          <cell r="Y95">
            <v>-0.01</v>
          </cell>
          <cell r="AA95">
            <v>0.21</v>
          </cell>
          <cell r="AB95">
            <v>41.289000000000001</v>
          </cell>
          <cell r="AC95">
            <v>42.706100999999997</v>
          </cell>
          <cell r="AE95">
            <v>11.729920999999999</v>
          </cell>
          <cell r="AG95">
            <v>3.369337748310496</v>
          </cell>
          <cell r="AI95">
            <v>49.716969389850739</v>
          </cell>
          <cell r="AK95">
            <v>148.83600000000001</v>
          </cell>
          <cell r="AM95">
            <v>2.9129999999999998</v>
          </cell>
          <cell r="AO95">
            <v>5.0019999999999998</v>
          </cell>
          <cell r="AQ95">
            <v>158.59700000000004</v>
          </cell>
          <cell r="AS95">
            <v>7.2380000000000004</v>
          </cell>
          <cell r="AU95">
            <v>0</v>
          </cell>
          <cell r="AW95">
            <v>173.08700000000005</v>
          </cell>
          <cell r="AY95">
            <v>1.252</v>
          </cell>
          <cell r="BA95">
            <v>6.3739999999999997</v>
          </cell>
          <cell r="BC95">
            <v>14.120999999999999</v>
          </cell>
          <cell r="BE95">
            <v>0</v>
          </cell>
          <cell r="BG95">
            <v>16.642999999999997</v>
          </cell>
          <cell r="BI95">
            <v>156.44399999999999</v>
          </cell>
          <cell r="BK95">
            <v>36799</v>
          </cell>
          <cell r="BM95">
            <v>33.843999999999994</v>
          </cell>
          <cell r="BO95">
            <v>15.610999999999994</v>
          </cell>
          <cell r="BQ95">
            <v>-6.6230000000000082</v>
          </cell>
          <cell r="BS95">
            <v>-5.7730000000000086</v>
          </cell>
          <cell r="BU95">
            <v>-4.1070000000000082</v>
          </cell>
          <cell r="BW95">
            <v>0</v>
          </cell>
          <cell r="BY95">
            <v>0</v>
          </cell>
          <cell r="CA95">
            <v>0</v>
          </cell>
          <cell r="CC95">
            <v>0</v>
          </cell>
          <cell r="CE95">
            <v>0</v>
          </cell>
          <cell r="CG95">
            <v>3.0529999999999999</v>
          </cell>
          <cell r="CI95">
            <v>0.24199999999999999</v>
          </cell>
          <cell r="CK95">
            <v>-14.513000000000002</v>
          </cell>
          <cell r="CM95">
            <v>-14.513000000000002</v>
          </cell>
          <cell r="CO95">
            <v>-13.444000000000001</v>
          </cell>
          <cell r="CQ95">
            <v>53.1</v>
          </cell>
          <cell r="CS95">
            <v>25.6</v>
          </cell>
          <cell r="CU95">
            <v>-1</v>
          </cell>
          <cell r="CW95">
            <v>-1</v>
          </cell>
          <cell r="CY95">
            <v>0</v>
          </cell>
          <cell r="DA95">
            <v>109.7</v>
          </cell>
          <cell r="DC95">
            <v>54.900000000000006</v>
          </cell>
          <cell r="DE95">
            <v>11.800000000000011</v>
          </cell>
          <cell r="DG95">
            <v>11.800000000000011</v>
          </cell>
          <cell r="DI95">
            <v>11.900000000000009</v>
          </cell>
          <cell r="DK95" t="str">
            <v>Lehman</v>
          </cell>
          <cell r="DM95">
            <v>36824</v>
          </cell>
        </row>
        <row r="96">
          <cell r="A96">
            <v>86</v>
          </cell>
          <cell r="C96" t="str">
            <v>PCTEL, Inc.</v>
          </cell>
          <cell r="D96" t="str">
            <v>PCTEL</v>
          </cell>
          <cell r="E96" t="str">
            <v>PCTI</v>
          </cell>
          <cell r="G96">
            <v>36844</v>
          </cell>
          <cell r="H96">
            <v>36799</v>
          </cell>
          <cell r="I96" t="str">
            <v>Nikodem</v>
          </cell>
          <cell r="K96" t="str">
            <v>[NAME]</v>
          </cell>
          <cell r="M96">
            <v>12.25</v>
          </cell>
          <cell r="O96">
            <v>12.25</v>
          </cell>
          <cell r="Q96">
            <v>95.875</v>
          </cell>
          <cell r="S96">
            <v>0.5</v>
          </cell>
          <cell r="U96">
            <v>0.74999999999999989</v>
          </cell>
          <cell r="W96">
            <v>0.62</v>
          </cell>
          <cell r="Y96">
            <v>0.84</v>
          </cell>
          <cell r="AA96">
            <v>0.98</v>
          </cell>
          <cell r="AB96">
            <v>18.440000000000001</v>
          </cell>
          <cell r="AC96">
            <v>18.571653999999999</v>
          </cell>
          <cell r="AE96">
            <v>4.4455220000000004</v>
          </cell>
          <cell r="AG96">
            <v>7.74</v>
          </cell>
          <cell r="AI96">
            <v>20.208331895510202</v>
          </cell>
          <cell r="AK96">
            <v>131.69900000000001</v>
          </cell>
          <cell r="AM96">
            <v>18.167999999999999</v>
          </cell>
          <cell r="AO96">
            <v>8.7710000000000008</v>
          </cell>
          <cell r="AQ96">
            <v>163.92200000000003</v>
          </cell>
          <cell r="AS96">
            <v>4.5570000000000004</v>
          </cell>
          <cell r="AU96">
            <v>0</v>
          </cell>
          <cell r="AW96">
            <v>192.59200000000001</v>
          </cell>
          <cell r="AY96">
            <v>0</v>
          </cell>
          <cell r="BA96">
            <v>7.6340000000000003</v>
          </cell>
          <cell r="BC96">
            <v>32.893000000000001</v>
          </cell>
          <cell r="BE96">
            <v>0</v>
          </cell>
          <cell r="BG96">
            <v>32.893000000000001</v>
          </cell>
          <cell r="BI96">
            <v>159.69900000000001</v>
          </cell>
          <cell r="BK96">
            <v>36799</v>
          </cell>
          <cell r="BM96">
            <v>103.58600000000001</v>
          </cell>
          <cell r="BO96">
            <v>48.917000000000016</v>
          </cell>
          <cell r="BQ96">
            <v>13.298000000000016</v>
          </cell>
          <cell r="BS96">
            <v>15.879000000000016</v>
          </cell>
          <cell r="BU96">
            <v>15.729000000000017</v>
          </cell>
          <cell r="BW96">
            <v>0</v>
          </cell>
          <cell r="BY96">
            <v>0</v>
          </cell>
          <cell r="CA96">
            <v>0</v>
          </cell>
          <cell r="CC96">
            <v>0</v>
          </cell>
          <cell r="CE96">
            <v>0</v>
          </cell>
          <cell r="CG96">
            <v>76.293000000000006</v>
          </cell>
          <cell r="CI96">
            <v>36.865000000000009</v>
          </cell>
          <cell r="CK96">
            <v>10.56600000000001</v>
          </cell>
          <cell r="CM96">
            <v>10.56600000000001</v>
          </cell>
          <cell r="CO96">
            <v>9.2430000000000092</v>
          </cell>
          <cell r="CQ96">
            <v>113</v>
          </cell>
          <cell r="CS96">
            <v>53</v>
          </cell>
          <cell r="CU96">
            <v>14.700000000000003</v>
          </cell>
          <cell r="CW96">
            <v>14.700000000000003</v>
          </cell>
          <cell r="CY96">
            <v>17.300000000000004</v>
          </cell>
          <cell r="DA96">
            <v>148</v>
          </cell>
          <cell r="DC96">
            <v>68.3</v>
          </cell>
          <cell r="DE96">
            <v>22.099999999999994</v>
          </cell>
          <cell r="DG96">
            <v>22.099999999999994</v>
          </cell>
          <cell r="DI96">
            <v>20.599999999999994</v>
          </cell>
          <cell r="DK96" t="str">
            <v>BofA</v>
          </cell>
          <cell r="DM96">
            <v>36823</v>
          </cell>
        </row>
        <row r="97">
          <cell r="A97">
            <v>87</v>
          </cell>
        </row>
        <row r="98">
          <cell r="A98">
            <v>88</v>
          </cell>
          <cell r="C98" t="str">
            <v>MTLK</v>
          </cell>
          <cell r="D98" t="str">
            <v>MTLK- Reg</v>
          </cell>
        </row>
        <row r="99">
          <cell r="A99">
            <v>89</v>
          </cell>
        </row>
        <row r="100">
          <cell r="A100">
            <v>90</v>
          </cell>
        </row>
        <row r="101">
          <cell r="A101">
            <v>91</v>
          </cell>
        </row>
        <row r="102">
          <cell r="A102">
            <v>92</v>
          </cell>
        </row>
        <row r="103">
          <cell r="A103">
            <v>93</v>
          </cell>
        </row>
        <row r="104">
          <cell r="A104">
            <v>94</v>
          </cell>
          <cell r="C104" t="str">
            <v>RF Components - Jamie</v>
          </cell>
        </row>
        <row r="105">
          <cell r="A105">
            <v>95</v>
          </cell>
          <cell r="C105" t="str">
            <v xml:space="preserve">Alpha Industries, Inc. </v>
          </cell>
          <cell r="D105" t="str">
            <v xml:space="preserve">Alpha Industries </v>
          </cell>
          <cell r="E105" t="str">
            <v>AHAA</v>
          </cell>
          <cell r="G105">
            <v>36828</v>
          </cell>
          <cell r="H105">
            <v>36800</v>
          </cell>
          <cell r="I105" t="str">
            <v>Stark</v>
          </cell>
          <cell r="K105">
            <v>0</v>
          </cell>
          <cell r="M105">
            <v>35</v>
          </cell>
          <cell r="O105">
            <v>24.75</v>
          </cell>
          <cell r="Q105">
            <v>74.734380000000002</v>
          </cell>
          <cell r="S105">
            <v>0.32</v>
          </cell>
          <cell r="U105">
            <v>0.78</v>
          </cell>
          <cell r="W105">
            <v>0.57999999999999996</v>
          </cell>
          <cell r="Y105">
            <v>0.87</v>
          </cell>
          <cell r="AA105">
            <v>1.18</v>
          </cell>
          <cell r="AB105">
            <v>42.637999999999998</v>
          </cell>
          <cell r="AC105">
            <v>42.829397999999998</v>
          </cell>
          <cell r="AE105">
            <v>3.350644</v>
          </cell>
          <cell r="AG105">
            <v>9.34</v>
          </cell>
          <cell r="AI105">
            <v>45.285898715428573</v>
          </cell>
          <cell r="AK105">
            <v>133.16900000000001</v>
          </cell>
          <cell r="AM105">
            <v>50.177</v>
          </cell>
          <cell r="AO105">
            <v>16.036000000000001</v>
          </cell>
          <cell r="AQ105">
            <v>212.95699999999999</v>
          </cell>
          <cell r="AS105">
            <v>95.983000000000004</v>
          </cell>
          <cell r="AU105">
            <v>0</v>
          </cell>
          <cell r="AW105">
            <v>311.15100000000001</v>
          </cell>
          <cell r="AY105">
            <v>0.111</v>
          </cell>
          <cell r="BA105">
            <v>20.141999999999999</v>
          </cell>
          <cell r="BC105">
            <v>31.779</v>
          </cell>
          <cell r="BE105">
            <v>0.28499999999999998</v>
          </cell>
          <cell r="BG105">
            <v>37.588999999999999</v>
          </cell>
          <cell r="BI105">
            <v>273.56200000000001</v>
          </cell>
          <cell r="BK105">
            <v>36800</v>
          </cell>
          <cell r="BM105">
            <v>243.02400000000006</v>
          </cell>
          <cell r="BO105">
            <v>109.89500000000007</v>
          </cell>
          <cell r="BQ105">
            <v>44.988000000000056</v>
          </cell>
          <cell r="BS105">
            <v>54.879000000000055</v>
          </cell>
          <cell r="BU105">
            <v>35.085000000000058</v>
          </cell>
          <cell r="BW105">
            <v>0</v>
          </cell>
          <cell r="BY105">
            <v>0</v>
          </cell>
          <cell r="CA105">
            <v>0</v>
          </cell>
          <cell r="CC105">
            <v>0</v>
          </cell>
          <cell r="CE105">
            <v>0</v>
          </cell>
          <cell r="CG105">
            <v>162.10599999999999</v>
          </cell>
          <cell r="CI105">
            <v>71.680999999999983</v>
          </cell>
          <cell r="CK105">
            <v>26.763999999999989</v>
          </cell>
          <cell r="CM105">
            <v>35.837999999999987</v>
          </cell>
          <cell r="CO105">
            <v>21.31049999999999</v>
          </cell>
          <cell r="CQ105">
            <v>274.08199999999999</v>
          </cell>
          <cell r="CS105">
            <v>124.69399999999999</v>
          </cell>
          <cell r="CU105">
            <v>50.86399999999999</v>
          </cell>
          <cell r="CW105">
            <v>50.86399999999999</v>
          </cell>
          <cell r="CY105">
            <v>39.064999999999984</v>
          </cell>
          <cell r="DA105">
            <v>377.64699999999999</v>
          </cell>
          <cell r="DC105">
            <v>176.01099999999997</v>
          </cell>
          <cell r="DE105">
            <v>75.755999999999972</v>
          </cell>
          <cell r="DG105">
            <v>75.755999999999972</v>
          </cell>
          <cell r="DI105">
            <v>54.380999999999972</v>
          </cell>
          <cell r="DK105" t="str">
            <v>DRW</v>
          </cell>
          <cell r="DM105">
            <v>36818</v>
          </cell>
        </row>
        <row r="106">
          <cell r="A106">
            <v>96</v>
          </cell>
          <cell r="C106" t="str">
            <v>Anadigics, Inc.</v>
          </cell>
          <cell r="D106" t="str">
            <v>Anadigics</v>
          </cell>
          <cell r="E106" t="str">
            <v>ANAD</v>
          </cell>
          <cell r="G106">
            <v>36845</v>
          </cell>
          <cell r="H106">
            <v>36799</v>
          </cell>
          <cell r="I106" t="str">
            <v>Stark</v>
          </cell>
          <cell r="K106">
            <v>0</v>
          </cell>
          <cell r="M106">
            <v>17.875</v>
          </cell>
          <cell r="O106">
            <v>16.75</v>
          </cell>
          <cell r="Q106">
            <v>108.875</v>
          </cell>
          <cell r="S106">
            <v>0.35</v>
          </cell>
          <cell r="U106">
            <v>0.76999999999999991</v>
          </cell>
          <cell r="W106">
            <v>0.38</v>
          </cell>
          <cell r="Y106">
            <v>0.62</v>
          </cell>
          <cell r="AA106">
            <v>0.8</v>
          </cell>
          <cell r="AB106">
            <v>29.866</v>
          </cell>
          <cell r="AC106">
            <v>29.908071</v>
          </cell>
          <cell r="AE106">
            <v>5.6576190000000004</v>
          </cell>
          <cell r="AG106">
            <v>15.96</v>
          </cell>
          <cell r="AI106">
            <v>30.514187944615383</v>
          </cell>
          <cell r="AK106">
            <v>133.01</v>
          </cell>
          <cell r="AM106">
            <v>34.149000000000001</v>
          </cell>
          <cell r="AO106">
            <v>17.709</v>
          </cell>
          <cell r="AQ106">
            <v>191.83699999999999</v>
          </cell>
          <cell r="AS106">
            <v>101.49300000000001</v>
          </cell>
          <cell r="AU106">
            <v>35.652000000000001</v>
          </cell>
          <cell r="AW106">
            <v>333.49799999999999</v>
          </cell>
          <cell r="AY106">
            <v>1.226</v>
          </cell>
          <cell r="BA106">
            <v>13.385999999999999</v>
          </cell>
          <cell r="BC106">
            <v>22.385999999999999</v>
          </cell>
          <cell r="BE106">
            <v>4.1579999999999995</v>
          </cell>
          <cell r="BG106">
            <v>26.543999999999997</v>
          </cell>
          <cell r="BI106">
            <v>306.95400000000001</v>
          </cell>
          <cell r="BK106">
            <v>36799</v>
          </cell>
          <cell r="BM106">
            <v>181.71399999999997</v>
          </cell>
          <cell r="BO106">
            <v>91.126999999999953</v>
          </cell>
          <cell r="BQ106">
            <v>25.764999999999958</v>
          </cell>
          <cell r="BS106">
            <v>26.111999999999956</v>
          </cell>
          <cell r="BU106">
            <v>17.288999999999959</v>
          </cell>
          <cell r="BW106">
            <v>0</v>
          </cell>
          <cell r="BY106">
            <v>0</v>
          </cell>
          <cell r="CA106">
            <v>0</v>
          </cell>
          <cell r="CC106">
            <v>0</v>
          </cell>
          <cell r="CE106">
            <v>0</v>
          </cell>
          <cell r="CG106">
            <v>131.15899999999999</v>
          </cell>
          <cell r="CI106">
            <v>55.338999999999999</v>
          </cell>
          <cell r="CK106">
            <v>7.0300000000000011</v>
          </cell>
          <cell r="CM106">
            <v>7.0300000000000011</v>
          </cell>
          <cell r="CO106">
            <v>4.5470000000000006</v>
          </cell>
          <cell r="CQ106">
            <v>174.8</v>
          </cell>
          <cell r="CS106">
            <v>87.62</v>
          </cell>
          <cell r="CU106">
            <v>20.790000000000006</v>
          </cell>
          <cell r="CW106">
            <v>20.790000000000006</v>
          </cell>
          <cell r="CY106">
            <v>19.870000000000005</v>
          </cell>
          <cell r="DA106">
            <v>224.55</v>
          </cell>
          <cell r="DC106">
            <v>110.37</v>
          </cell>
          <cell r="DE106">
            <v>30.340000000000003</v>
          </cell>
          <cell r="DG106">
            <v>30.340000000000003</v>
          </cell>
          <cell r="DI106">
            <v>24.550000000000004</v>
          </cell>
          <cell r="DK106" t="str">
            <v>DRW</v>
          </cell>
          <cell r="DM106">
            <v>36822</v>
          </cell>
        </row>
        <row r="107">
          <cell r="A107">
            <v>97</v>
          </cell>
          <cell r="C107" t="str">
            <v>Anaren Microwave, Inc.</v>
          </cell>
          <cell r="D107" t="str">
            <v>Anaren Microwave</v>
          </cell>
          <cell r="E107" t="str">
            <v>ANEN</v>
          </cell>
          <cell r="G107">
            <v>36845</v>
          </cell>
          <cell r="H107">
            <v>36799</v>
          </cell>
          <cell r="I107" t="str">
            <v>Stark</v>
          </cell>
          <cell r="K107">
            <v>0</v>
          </cell>
          <cell r="M107">
            <v>35</v>
          </cell>
          <cell r="O107">
            <v>13.291666999999999</v>
          </cell>
          <cell r="Q107">
            <v>68.375</v>
          </cell>
          <cell r="S107">
            <v>0.32</v>
          </cell>
          <cell r="U107">
            <v>1.1100000000000001</v>
          </cell>
          <cell r="W107">
            <v>0.78</v>
          </cell>
          <cell r="Y107">
            <v>1.24</v>
          </cell>
          <cell r="AA107">
            <v>1.55</v>
          </cell>
          <cell r="AB107">
            <v>22.096</v>
          </cell>
          <cell r="AC107">
            <v>11.04941</v>
          </cell>
          <cell r="AE107">
            <v>1.0365500000000001</v>
          </cell>
          <cell r="AG107">
            <v>52.79</v>
          </cell>
          <cell r="AI107">
            <v>11.04941</v>
          </cell>
          <cell r="AK107">
            <v>78.231828000000007</v>
          </cell>
          <cell r="AM107">
            <v>12.187828</v>
          </cell>
          <cell r="AO107">
            <v>15.588314</v>
          </cell>
          <cell r="AQ107">
            <v>110.577556</v>
          </cell>
          <cell r="AS107">
            <v>15.635814999999999</v>
          </cell>
          <cell r="AU107">
            <v>46.359572</v>
          </cell>
          <cell r="AW107">
            <v>197.86678700000002</v>
          </cell>
          <cell r="AY107">
            <v>0</v>
          </cell>
          <cell r="BA107">
            <v>5.1620379999999999</v>
          </cell>
          <cell r="BC107">
            <v>8.6709949999999996</v>
          </cell>
          <cell r="BE107">
            <v>0</v>
          </cell>
          <cell r="BG107">
            <v>11.280085999999999</v>
          </cell>
          <cell r="BI107">
            <v>186.58670100000001</v>
          </cell>
          <cell r="BK107">
            <v>36799</v>
          </cell>
          <cell r="BM107">
            <v>69.93161099999999</v>
          </cell>
          <cell r="BO107">
            <v>28.972965999999992</v>
          </cell>
          <cell r="BQ107">
            <v>13.466677999999991</v>
          </cell>
          <cell r="BS107">
            <v>15.391712999999992</v>
          </cell>
          <cell r="BU107">
            <v>11.873350999999992</v>
          </cell>
          <cell r="BW107">
            <v>0</v>
          </cell>
          <cell r="BY107">
            <v>0</v>
          </cell>
          <cell r="CA107">
            <v>0</v>
          </cell>
          <cell r="CC107">
            <v>0</v>
          </cell>
          <cell r="CE107">
            <v>0</v>
          </cell>
          <cell r="CG107">
            <v>69.93161099999999</v>
          </cell>
          <cell r="CI107">
            <v>28.972965999999992</v>
          </cell>
          <cell r="CK107">
            <v>13.466677999999991</v>
          </cell>
          <cell r="CM107">
            <v>15.391712999999992</v>
          </cell>
          <cell r="CO107">
            <v>11.873350999999992</v>
          </cell>
          <cell r="CQ107">
            <v>80.66</v>
          </cell>
          <cell r="CS107">
            <v>33.064999999999998</v>
          </cell>
          <cell r="CU107">
            <v>15.528999999999996</v>
          </cell>
          <cell r="CW107">
            <v>15.528999999999996</v>
          </cell>
          <cell r="CY107">
            <v>14.058999999999994</v>
          </cell>
          <cell r="DA107">
            <v>115.822</v>
          </cell>
          <cell r="DC107">
            <v>47.944000000000003</v>
          </cell>
          <cell r="DE107">
            <v>24.901000000000003</v>
          </cell>
          <cell r="DG107">
            <v>24.901000000000003</v>
          </cell>
          <cell r="DI107">
            <v>18.89891999999999</v>
          </cell>
          <cell r="DK107" t="str">
            <v>CIBC</v>
          </cell>
          <cell r="DM107">
            <v>36816</v>
          </cell>
        </row>
        <row r="108">
          <cell r="A108">
            <v>98</v>
          </cell>
          <cell r="C108" t="str">
            <v xml:space="preserve">Celeritek, Inc. </v>
          </cell>
          <cell r="D108" t="str">
            <v xml:space="preserve">Celeritek </v>
          </cell>
          <cell r="E108" t="str">
            <v>CLTK</v>
          </cell>
          <cell r="G108">
            <v>36845</v>
          </cell>
          <cell r="H108">
            <v>36799</v>
          </cell>
          <cell r="I108" t="str">
            <v>Stark</v>
          </cell>
          <cell r="K108">
            <v>0</v>
          </cell>
          <cell r="M108">
            <v>38.125</v>
          </cell>
          <cell r="O108">
            <v>6.9375</v>
          </cell>
          <cell r="Q108">
            <v>81</v>
          </cell>
          <cell r="S108" t="str">
            <v>N.A.</v>
          </cell>
          <cell r="U108">
            <v>-0.12999999999999995</v>
          </cell>
          <cell r="W108">
            <v>-1.1499999999999999</v>
          </cell>
          <cell r="Y108">
            <v>0.53</v>
          </cell>
          <cell r="AA108">
            <v>1.04</v>
          </cell>
          <cell r="AB108">
            <v>11.843</v>
          </cell>
          <cell r="AC108">
            <v>11.843121</v>
          </cell>
          <cell r="AE108">
            <v>1.0783199999999999</v>
          </cell>
          <cell r="AG108">
            <v>6.31</v>
          </cell>
          <cell r="AI108">
            <v>12.742970201311476</v>
          </cell>
          <cell r="AK108">
            <v>122.001</v>
          </cell>
          <cell r="AM108">
            <v>17.148</v>
          </cell>
          <cell r="AO108">
            <v>21.317</v>
          </cell>
          <cell r="AQ108">
            <v>161.69300000000001</v>
          </cell>
          <cell r="AS108">
            <v>14.179</v>
          </cell>
          <cell r="AU108">
            <v>0</v>
          </cell>
          <cell r="AW108">
            <v>175.964</v>
          </cell>
          <cell r="AY108">
            <v>1.2749999999999999</v>
          </cell>
          <cell r="BA108">
            <v>10.053000000000001</v>
          </cell>
          <cell r="BC108">
            <v>18.305</v>
          </cell>
          <cell r="BE108">
            <v>2.1230000000000002</v>
          </cell>
          <cell r="BG108">
            <v>20.428000000000001</v>
          </cell>
          <cell r="BI108">
            <v>155.536</v>
          </cell>
          <cell r="BK108">
            <v>36799</v>
          </cell>
          <cell r="BM108">
            <v>70.09</v>
          </cell>
          <cell r="BO108">
            <v>17.337999999999994</v>
          </cell>
          <cell r="BQ108">
            <v>-1.3350000000000044</v>
          </cell>
          <cell r="BS108">
            <v>1.851999999999995</v>
          </cell>
          <cell r="BU108">
            <v>0.2879999999999957</v>
          </cell>
          <cell r="BW108">
            <v>0</v>
          </cell>
          <cell r="BY108">
            <v>0</v>
          </cell>
          <cell r="CA108">
            <v>0</v>
          </cell>
          <cell r="CC108">
            <v>0</v>
          </cell>
          <cell r="CE108">
            <v>0</v>
          </cell>
          <cell r="CG108">
            <v>42.84</v>
          </cell>
          <cell r="CI108">
            <v>5.5400000000000063</v>
          </cell>
          <cell r="CK108">
            <v>-8.9649999999999945</v>
          </cell>
          <cell r="CM108">
            <v>-5.8649999999999949</v>
          </cell>
          <cell r="CO108">
            <v>-9.0649999999999942</v>
          </cell>
          <cell r="CQ108">
            <v>84.268000000000001</v>
          </cell>
          <cell r="CS108">
            <v>24.252000000000002</v>
          </cell>
          <cell r="CU108">
            <v>9.7470000000000017</v>
          </cell>
          <cell r="CW108">
            <v>9.7470000000000017</v>
          </cell>
          <cell r="CY108">
            <v>12.407000000000002</v>
          </cell>
          <cell r="DA108">
            <v>112.99048545572074</v>
          </cell>
          <cell r="DC108">
            <v>33.724485455720739</v>
          </cell>
          <cell r="DE108">
            <v>19.219485455720736</v>
          </cell>
          <cell r="DG108">
            <v>19.219485455720736</v>
          </cell>
          <cell r="DI108">
            <v>19.219485455720736</v>
          </cell>
          <cell r="DK108" t="str">
            <v>CIBC</v>
          </cell>
          <cell r="DM108">
            <v>36817</v>
          </cell>
        </row>
        <row r="109">
          <cell r="A109">
            <v>99</v>
          </cell>
          <cell r="C109" t="str">
            <v>Powerwave Technologies, Inc.</v>
          </cell>
          <cell r="D109" t="str">
            <v>Powerwave Technologies</v>
          </cell>
          <cell r="E109" t="str">
            <v>PWAV</v>
          </cell>
          <cell r="G109">
            <v>36845</v>
          </cell>
          <cell r="H109">
            <v>36800</v>
          </cell>
          <cell r="I109" t="str">
            <v>Stark</v>
          </cell>
          <cell r="K109">
            <v>0</v>
          </cell>
          <cell r="M109">
            <v>52.625</v>
          </cell>
          <cell r="O109">
            <v>15.416666999999999</v>
          </cell>
          <cell r="Q109">
            <v>72.916660000000007</v>
          </cell>
          <cell r="S109">
            <v>0.52</v>
          </cell>
          <cell r="U109">
            <v>0.65</v>
          </cell>
          <cell r="W109">
            <v>0.33</v>
          </cell>
          <cell r="Y109">
            <v>0.7</v>
          </cell>
          <cell r="AA109">
            <v>0.92</v>
          </cell>
          <cell r="AB109">
            <v>61.536999999999999</v>
          </cell>
          <cell r="AC109">
            <v>63.206892000000003</v>
          </cell>
          <cell r="AE109">
            <v>2.7151019999999999</v>
          </cell>
          <cell r="AG109">
            <v>9.7200000000000006</v>
          </cell>
          <cell r="AI109">
            <v>65.420506276674587</v>
          </cell>
          <cell r="AK109">
            <v>124.654</v>
          </cell>
          <cell r="AM109">
            <v>72.733000000000004</v>
          </cell>
          <cell r="AO109">
            <v>43.183</v>
          </cell>
          <cell r="AQ109">
            <v>251.67699999999999</v>
          </cell>
          <cell r="AS109">
            <v>64.406000000000006</v>
          </cell>
          <cell r="AU109">
            <v>0</v>
          </cell>
          <cell r="AW109">
            <v>349.20699999999999</v>
          </cell>
          <cell r="AY109">
            <v>0.13200000000000001</v>
          </cell>
          <cell r="BA109">
            <v>31.027999999999999</v>
          </cell>
          <cell r="BC109">
            <v>54.11</v>
          </cell>
          <cell r="BE109">
            <v>4.4999999999999998E-2</v>
          </cell>
          <cell r="BG109">
            <v>54.389000000000003</v>
          </cell>
          <cell r="BI109">
            <v>294.81799999999998</v>
          </cell>
          <cell r="BK109">
            <v>36800</v>
          </cell>
          <cell r="BM109">
            <v>417.32000000000005</v>
          </cell>
          <cell r="BO109">
            <v>131.83700000000005</v>
          </cell>
          <cell r="BQ109">
            <v>59.319000000000045</v>
          </cell>
          <cell r="BS109" t="str">
            <v>NA</v>
          </cell>
          <cell r="BU109">
            <v>41.689000000000036</v>
          </cell>
          <cell r="BW109">
            <v>0</v>
          </cell>
          <cell r="BY109">
            <v>0</v>
          </cell>
          <cell r="CA109">
            <v>0</v>
          </cell>
          <cell r="CC109">
            <v>0</v>
          </cell>
          <cell r="CE109">
            <v>0</v>
          </cell>
          <cell r="CG109">
            <v>292.54700000000003</v>
          </cell>
          <cell r="CI109">
            <v>82.242000000000019</v>
          </cell>
          <cell r="CK109">
            <v>28.725000000000016</v>
          </cell>
          <cell r="CM109">
            <v>28.725000000000016</v>
          </cell>
          <cell r="CO109">
            <v>20.265000000000015</v>
          </cell>
          <cell r="CQ109">
            <v>452.68900000000002</v>
          </cell>
          <cell r="CS109">
            <v>145.55700000000002</v>
          </cell>
          <cell r="CU109">
            <v>66.157000000000011</v>
          </cell>
          <cell r="CW109">
            <v>0</v>
          </cell>
          <cell r="CY109">
            <v>46.006000000000014</v>
          </cell>
          <cell r="DA109">
            <v>627</v>
          </cell>
          <cell r="DC109">
            <v>194.68299999999999</v>
          </cell>
          <cell r="DE109">
            <v>87.904999999999987</v>
          </cell>
          <cell r="DG109">
            <v>0</v>
          </cell>
          <cell r="DI109">
            <v>60.47199999999998</v>
          </cell>
          <cell r="DK109" t="str">
            <v>CIBC</v>
          </cell>
          <cell r="DM109">
            <v>36812</v>
          </cell>
        </row>
        <row r="110">
          <cell r="A110">
            <v>100</v>
          </cell>
          <cell r="C110" t="str">
            <v>REMEC, Inc.</v>
          </cell>
          <cell r="D110" t="str">
            <v>REMEC</v>
          </cell>
          <cell r="E110" t="str">
            <v>REMC</v>
          </cell>
          <cell r="G110">
            <v>36828</v>
          </cell>
          <cell r="H110">
            <v>36735</v>
          </cell>
          <cell r="I110" t="str">
            <v>Stark</v>
          </cell>
          <cell r="K110">
            <v>0</v>
          </cell>
          <cell r="M110">
            <v>18.9375</v>
          </cell>
          <cell r="O110">
            <v>8.2916670000000003</v>
          </cell>
          <cell r="Q110">
            <v>36</v>
          </cell>
          <cell r="S110">
            <v>0.25</v>
          </cell>
          <cell r="U110">
            <v>9.999999999999995E-3</v>
          </cell>
          <cell r="W110">
            <v>0.05</v>
          </cell>
          <cell r="Y110">
            <v>0.4</v>
          </cell>
          <cell r="AA110">
            <v>0.5</v>
          </cell>
          <cell r="AB110">
            <v>44.45</v>
          </cell>
          <cell r="AC110">
            <v>44.17989</v>
          </cell>
          <cell r="AE110">
            <v>3.0364089999999999</v>
          </cell>
          <cell r="AG110">
            <v>15.4</v>
          </cell>
          <cell r="AI110">
            <v>44.747087192739272</v>
          </cell>
          <cell r="AK110">
            <v>148.53731400000001</v>
          </cell>
          <cell r="AM110">
            <v>40.151034000000003</v>
          </cell>
          <cell r="AO110">
            <v>53.395133999999999</v>
          </cell>
          <cell r="AQ110">
            <v>254.19533799999999</v>
          </cell>
          <cell r="AS110">
            <v>70.923126999999994</v>
          </cell>
          <cell r="AU110">
            <v>0</v>
          </cell>
          <cell r="AW110">
            <v>368.88489900000002</v>
          </cell>
          <cell r="AY110">
            <v>0</v>
          </cell>
          <cell r="BA110">
            <v>14.054691</v>
          </cell>
          <cell r="BC110">
            <v>35.630609</v>
          </cell>
          <cell r="BE110">
            <v>0</v>
          </cell>
          <cell r="BG110">
            <v>42.506326000000001</v>
          </cell>
          <cell r="BI110">
            <v>326.37857300000002</v>
          </cell>
          <cell r="BK110">
            <v>36735</v>
          </cell>
          <cell r="BM110">
            <v>204.86420100000001</v>
          </cell>
          <cell r="BO110">
            <v>52.870755000000003</v>
          </cell>
          <cell r="BQ110">
            <v>-0.62944599999998729</v>
          </cell>
          <cell r="BS110">
            <v>13.119072000000013</v>
          </cell>
          <cell r="BU110">
            <v>-0.64716999999998759</v>
          </cell>
          <cell r="BW110">
            <v>0</v>
          </cell>
          <cell r="BY110">
            <v>0</v>
          </cell>
          <cell r="CA110">
            <v>0</v>
          </cell>
          <cell r="CC110">
            <v>0</v>
          </cell>
          <cell r="CE110">
            <v>0</v>
          </cell>
          <cell r="CG110">
            <v>192.07</v>
          </cell>
          <cell r="CI110">
            <v>53.539999999999992</v>
          </cell>
          <cell r="CK110">
            <v>0.82999999999999119</v>
          </cell>
          <cell r="CM110">
            <v>0.82999999999999119</v>
          </cell>
          <cell r="CO110">
            <v>1.9399999999999911</v>
          </cell>
          <cell r="CQ110">
            <v>240.8</v>
          </cell>
          <cell r="CS110">
            <v>68.44</v>
          </cell>
          <cell r="CU110">
            <v>12.950000000000003</v>
          </cell>
          <cell r="CW110">
            <v>12.950000000000003</v>
          </cell>
          <cell r="CY110">
            <v>9.2200000000000024</v>
          </cell>
          <cell r="DA110">
            <v>301</v>
          </cell>
          <cell r="DC110">
            <v>301</v>
          </cell>
          <cell r="DE110">
            <v>301</v>
          </cell>
          <cell r="DG110">
            <v>301</v>
          </cell>
          <cell r="DI110">
            <v>301</v>
          </cell>
          <cell r="DK110" t="str">
            <v>DRW</v>
          </cell>
          <cell r="DM110">
            <v>36815</v>
          </cell>
        </row>
        <row r="111">
          <cell r="A111">
            <v>101</v>
          </cell>
          <cell r="C111" t="str">
            <v>RF Microdevices, Inc.</v>
          </cell>
          <cell r="D111" t="str">
            <v>RF Microdevices</v>
          </cell>
          <cell r="E111" t="str">
            <v>RFMD</v>
          </cell>
          <cell r="G111">
            <v>36828</v>
          </cell>
          <cell r="H111">
            <v>36799</v>
          </cell>
          <cell r="I111" t="str">
            <v>Stark</v>
          </cell>
          <cell r="K111" t="str">
            <v>anowak</v>
          </cell>
          <cell r="M111">
            <v>18.8125</v>
          </cell>
          <cell r="O111">
            <v>14.25</v>
          </cell>
          <cell r="Q111">
            <v>87.5</v>
          </cell>
          <cell r="S111">
            <v>0.49</v>
          </cell>
          <cell r="U111">
            <v>0.37000000000000005</v>
          </cell>
          <cell r="W111">
            <v>0.28999999999999998</v>
          </cell>
          <cell r="Y111">
            <v>0.34</v>
          </cell>
          <cell r="AA111">
            <v>0.34</v>
          </cell>
          <cell r="AB111">
            <v>161.148</v>
          </cell>
          <cell r="AC111">
            <v>162.22545400000001</v>
          </cell>
          <cell r="AE111">
            <v>6.6111040000000001</v>
          </cell>
          <cell r="AG111">
            <v>3.57</v>
          </cell>
          <cell r="AI111">
            <v>167.58198570604654</v>
          </cell>
          <cell r="AK111">
            <v>324.41800000000001</v>
          </cell>
          <cell r="AM111">
            <v>74.638999999999996</v>
          </cell>
          <cell r="AO111">
            <v>61.131999999999998</v>
          </cell>
          <cell r="AQ111">
            <v>471.714</v>
          </cell>
          <cell r="AS111">
            <v>201.68899999999999</v>
          </cell>
          <cell r="AU111">
            <v>9.2799999999999994</v>
          </cell>
          <cell r="AW111">
            <v>697.54300000000001</v>
          </cell>
          <cell r="AY111">
            <v>4.6980000000000004</v>
          </cell>
          <cell r="BA111">
            <v>39.383000000000003</v>
          </cell>
          <cell r="BC111">
            <v>48.252000000000002</v>
          </cell>
          <cell r="BE111">
            <v>297.73700000000002</v>
          </cell>
          <cell r="BG111">
            <v>353.31600000000003</v>
          </cell>
          <cell r="BI111">
            <v>344.22699999999998</v>
          </cell>
          <cell r="BK111">
            <v>36799</v>
          </cell>
          <cell r="BM111">
            <v>358.41699999999997</v>
          </cell>
          <cell r="BO111">
            <v>180.15499999999997</v>
          </cell>
          <cell r="BQ111">
            <v>91.831999999999965</v>
          </cell>
          <cell r="BS111">
            <v>98.874999999999972</v>
          </cell>
          <cell r="BU111">
            <v>61.180999999999969</v>
          </cell>
          <cell r="BW111">
            <v>0</v>
          </cell>
          <cell r="BY111">
            <v>0</v>
          </cell>
          <cell r="CA111">
            <v>0</v>
          </cell>
          <cell r="CC111">
            <v>0</v>
          </cell>
          <cell r="CE111">
            <v>0</v>
          </cell>
          <cell r="CG111">
            <v>260.61</v>
          </cell>
          <cell r="CI111">
            <v>115.53300000000002</v>
          </cell>
          <cell r="CK111">
            <v>63.35100000000002</v>
          </cell>
          <cell r="CM111">
            <v>75.91200000000002</v>
          </cell>
          <cell r="CO111">
            <v>45.399000000000022</v>
          </cell>
          <cell r="CQ111">
            <v>367.03199999999998</v>
          </cell>
          <cell r="CS111">
            <v>182.96099999999998</v>
          </cell>
          <cell r="CU111">
            <v>86.909999999999982</v>
          </cell>
          <cell r="CW111">
            <v>86.909999999999982</v>
          </cell>
          <cell r="CY111">
            <v>57.898999999999987</v>
          </cell>
          <cell r="DA111">
            <v>460.20000000000005</v>
          </cell>
          <cell r="DC111">
            <v>219.40000000000006</v>
          </cell>
          <cell r="DE111">
            <v>90.900000000000063</v>
          </cell>
          <cell r="DG111" t="str">
            <v>N.A.</v>
          </cell>
          <cell r="DI111">
            <v>61.400000000000055</v>
          </cell>
          <cell r="DK111" t="str">
            <v>CSFB</v>
          </cell>
          <cell r="DM111">
            <v>36830</v>
          </cell>
        </row>
        <row r="112">
          <cell r="A112">
            <v>102</v>
          </cell>
          <cell r="C112" t="str">
            <v>Sawtek Inc.</v>
          </cell>
          <cell r="D112" t="str">
            <v xml:space="preserve">Sawtek </v>
          </cell>
          <cell r="E112" t="str">
            <v>SAWS</v>
          </cell>
          <cell r="G112">
            <v>36845</v>
          </cell>
          <cell r="H112">
            <v>36799</v>
          </cell>
          <cell r="I112" t="str">
            <v>Stark</v>
          </cell>
          <cell r="K112">
            <v>0</v>
          </cell>
          <cell r="M112">
            <v>56.875</v>
          </cell>
          <cell r="O112">
            <v>31.3125</v>
          </cell>
          <cell r="Q112">
            <v>88.125</v>
          </cell>
          <cell r="S112">
            <v>0.26</v>
          </cell>
          <cell r="U112">
            <v>1.28</v>
          </cell>
          <cell r="W112">
            <v>0.8</v>
          </cell>
          <cell r="Y112">
            <v>1.47</v>
          </cell>
          <cell r="AA112">
            <v>1.89</v>
          </cell>
          <cell r="AB112">
            <v>42.62</v>
          </cell>
          <cell r="AC112">
            <v>42.567357999999999</v>
          </cell>
          <cell r="AE112">
            <v>2.1567500000000002</v>
          </cell>
          <cell r="AG112">
            <v>19.489999999999998</v>
          </cell>
          <cell r="AI112">
            <v>43.985030065934062</v>
          </cell>
          <cell r="AK112">
            <v>144.34299999999999</v>
          </cell>
          <cell r="AM112">
            <v>30.661000000000001</v>
          </cell>
          <cell r="AO112">
            <v>18.588000000000001</v>
          </cell>
          <cell r="AQ112">
            <v>197.11999999999998</v>
          </cell>
          <cell r="AS112">
            <v>62.368000000000002</v>
          </cell>
          <cell r="AU112">
            <v>0</v>
          </cell>
          <cell r="AW112">
            <v>259.488</v>
          </cell>
          <cell r="AY112">
            <v>0</v>
          </cell>
          <cell r="BA112">
            <v>3.6560000000000001</v>
          </cell>
          <cell r="BC112">
            <v>9.6590000000000007</v>
          </cell>
          <cell r="BE112">
            <v>0</v>
          </cell>
          <cell r="BG112">
            <v>16.052</v>
          </cell>
          <cell r="BI112">
            <v>243.43600000000001</v>
          </cell>
          <cell r="BK112">
            <v>36799</v>
          </cell>
          <cell r="BM112">
            <v>159.84100000000001</v>
          </cell>
          <cell r="BO112">
            <v>95.558000000000007</v>
          </cell>
          <cell r="BQ112">
            <v>74.897000000000006</v>
          </cell>
          <cell r="BS112">
            <v>74.897000000000006</v>
          </cell>
          <cell r="BU112">
            <v>62.593000000000004</v>
          </cell>
          <cell r="BW112">
            <v>0</v>
          </cell>
          <cell r="BY112">
            <v>0</v>
          </cell>
          <cell r="CA112">
            <v>0</v>
          </cell>
          <cell r="CC112">
            <v>0</v>
          </cell>
          <cell r="CE112">
            <v>0</v>
          </cell>
          <cell r="CG112">
            <v>109.855</v>
          </cell>
          <cell r="CI112">
            <v>64.094999999999999</v>
          </cell>
          <cell r="CK112">
            <v>48.215000000000003</v>
          </cell>
          <cell r="CM112">
            <v>48.215000000000003</v>
          </cell>
          <cell r="CO112">
            <v>34.746000000000002</v>
          </cell>
          <cell r="CQ112">
            <v>176.69</v>
          </cell>
          <cell r="CS112">
            <v>105.46</v>
          </cell>
          <cell r="CU112">
            <v>82.19</v>
          </cell>
          <cell r="CW112">
            <v>82.19</v>
          </cell>
          <cell r="CY112">
            <v>63.94</v>
          </cell>
          <cell r="DA112">
            <v>218.107</v>
          </cell>
          <cell r="DC112">
            <v>218.107</v>
          </cell>
          <cell r="DE112">
            <v>218.107</v>
          </cell>
          <cell r="DG112">
            <v>218.107</v>
          </cell>
          <cell r="DI112">
            <v>218.107</v>
          </cell>
          <cell r="DK112" t="str">
            <v>DRW</v>
          </cell>
          <cell r="DM112">
            <v>36831</v>
          </cell>
        </row>
        <row r="113">
          <cell r="A113">
            <v>103</v>
          </cell>
          <cell r="C113" t="str">
            <v>Stanford Microdevices</v>
          </cell>
          <cell r="D113" t="str">
            <v>Stanford Microdevices</v>
          </cell>
          <cell r="E113" t="str">
            <v>SMDI</v>
          </cell>
          <cell r="G113">
            <v>36830</v>
          </cell>
          <cell r="H113">
            <v>36799</v>
          </cell>
          <cell r="I113" t="str">
            <v>BWright</v>
          </cell>
          <cell r="K113" t="str">
            <v>Stark</v>
          </cell>
          <cell r="M113">
            <v>19.0625</v>
          </cell>
          <cell r="O113">
            <v>15.375</v>
          </cell>
          <cell r="Q113">
            <v>55.3125</v>
          </cell>
          <cell r="S113">
            <v>0.5</v>
          </cell>
          <cell r="U113">
            <v>3.4142078868596729E-2</v>
          </cell>
          <cell r="W113">
            <v>4.30491140444762E-2</v>
          </cell>
          <cell r="Y113">
            <v>0.06</v>
          </cell>
          <cell r="AA113">
            <v>0.37</v>
          </cell>
          <cell r="AB113">
            <v>25.596</v>
          </cell>
          <cell r="AC113">
            <v>26.348928000000001</v>
          </cell>
          <cell r="AE113">
            <v>5.2665300000000004</v>
          </cell>
          <cell r="AG113">
            <v>1.59</v>
          </cell>
          <cell r="AI113">
            <v>31.176177596065575</v>
          </cell>
          <cell r="AK113">
            <v>57.125</v>
          </cell>
          <cell r="AM113">
            <v>4.2279999999999998</v>
          </cell>
          <cell r="AO113">
            <v>6.9409999999999998</v>
          </cell>
          <cell r="AQ113">
            <v>68.820999999999998</v>
          </cell>
          <cell r="AS113">
            <v>7.4509999999999996</v>
          </cell>
          <cell r="AU113">
            <v>0</v>
          </cell>
          <cell r="AW113">
            <v>76.631999999999991</v>
          </cell>
          <cell r="AY113">
            <v>0.754</v>
          </cell>
          <cell r="BA113">
            <v>2.069</v>
          </cell>
          <cell r="BC113">
            <v>12.673999999999999</v>
          </cell>
          <cell r="BE113">
            <v>1.228</v>
          </cell>
          <cell r="BG113">
            <v>13.901999999999999</v>
          </cell>
          <cell r="BI113">
            <v>62.73</v>
          </cell>
          <cell r="BK113">
            <v>36799</v>
          </cell>
          <cell r="BM113">
            <v>29.7</v>
          </cell>
          <cell r="BO113">
            <v>16.113999999999997</v>
          </cell>
          <cell r="BQ113">
            <v>-0.11900000000000333</v>
          </cell>
          <cell r="BS113">
            <v>1.2889999999999968</v>
          </cell>
          <cell r="BU113">
            <v>1.1729999999999965</v>
          </cell>
          <cell r="BW113">
            <v>0</v>
          </cell>
          <cell r="BY113">
            <v>0</v>
          </cell>
          <cell r="CA113">
            <v>0</v>
          </cell>
          <cell r="CC113">
            <v>0</v>
          </cell>
          <cell r="CE113">
            <v>0</v>
          </cell>
          <cell r="CG113">
            <v>18.065000000000001</v>
          </cell>
          <cell r="CI113">
            <v>8.0690000000000008</v>
          </cell>
          <cell r="CK113">
            <v>0.75500000000000078</v>
          </cell>
          <cell r="CM113">
            <v>1.3020000000000009</v>
          </cell>
          <cell r="CO113">
            <v>0.72400000000000075</v>
          </cell>
          <cell r="CQ113">
            <v>34.965000000000003</v>
          </cell>
          <cell r="CS113">
            <v>19.944000000000003</v>
          </cell>
          <cell r="CU113">
            <v>1.3370000000000033</v>
          </cell>
          <cell r="CW113" t="str">
            <v>N.A.</v>
          </cell>
          <cell r="CY113">
            <v>3.1190000000000033</v>
          </cell>
          <cell r="DA113">
            <v>64.900000000000006</v>
          </cell>
          <cell r="DC113">
            <v>40.926000000000002</v>
          </cell>
          <cell r="DE113">
            <v>17.986000000000001</v>
          </cell>
          <cell r="DG113" t="str">
            <v>N.A.</v>
          </cell>
          <cell r="DI113">
            <v>31.45</v>
          </cell>
          <cell r="DK113" t="str">
            <v>CIBC</v>
          </cell>
          <cell r="DM113">
            <v>36822</v>
          </cell>
        </row>
        <row r="114">
          <cell r="A114">
            <v>104</v>
          </cell>
          <cell r="C114" t="str">
            <v>Wavecom</v>
          </cell>
          <cell r="D114" t="str">
            <v>Wavecom</v>
          </cell>
          <cell r="E114" t="str">
            <v>WVCM</v>
          </cell>
          <cell r="G114">
            <v>36844</v>
          </cell>
          <cell r="H114">
            <v>36799</v>
          </cell>
          <cell r="I114" t="str">
            <v>Bwright</v>
          </cell>
          <cell r="K114" t="str">
            <v>NA</v>
          </cell>
          <cell r="M114">
            <v>57.625</v>
          </cell>
          <cell r="O114">
            <v>35</v>
          </cell>
          <cell r="Q114">
            <v>168.875</v>
          </cell>
          <cell r="S114">
            <v>0.45</v>
          </cell>
          <cell r="U114">
            <v>-1.3662988940311889</v>
          </cell>
          <cell r="W114">
            <v>-0.85</v>
          </cell>
          <cell r="Y114">
            <v>-0.88</v>
          </cell>
          <cell r="AA114">
            <v>-0.18</v>
          </cell>
          <cell r="AB114">
            <v>13.423</v>
          </cell>
          <cell r="AC114">
            <v>14.473000000000001</v>
          </cell>
          <cell r="AE114">
            <v>1.0720000000000001</v>
          </cell>
          <cell r="AG114">
            <v>3.8069999999999999</v>
          </cell>
          <cell r="AI114">
            <v>15.474178238611714</v>
          </cell>
          <cell r="AK114">
            <v>93.765000000000001</v>
          </cell>
          <cell r="AM114">
            <v>13</v>
          </cell>
          <cell r="AO114">
            <v>2.4660000000000002</v>
          </cell>
          <cell r="AQ114">
            <v>111.65299999999999</v>
          </cell>
          <cell r="AS114">
            <v>7.2640000000000002</v>
          </cell>
          <cell r="AU114">
            <v>0</v>
          </cell>
          <cell r="AW114">
            <v>120.58199999999999</v>
          </cell>
          <cell r="AY114">
            <v>1.3650000000000002</v>
          </cell>
          <cell r="BA114">
            <v>12.085000000000001</v>
          </cell>
          <cell r="BC114">
            <v>22.824000000000002</v>
          </cell>
          <cell r="BE114">
            <v>0.26600000000000001</v>
          </cell>
          <cell r="BG114">
            <v>23.090000000000003</v>
          </cell>
          <cell r="BI114">
            <v>97.491</v>
          </cell>
          <cell r="BK114">
            <v>36799</v>
          </cell>
          <cell r="BM114">
            <v>54.76</v>
          </cell>
          <cell r="BO114">
            <v>10.322999999999993</v>
          </cell>
          <cell r="BQ114">
            <v>-19.147000000000006</v>
          </cell>
          <cell r="BS114">
            <v>-15.914000000000005</v>
          </cell>
          <cell r="BU114">
            <v>-18.297000000000004</v>
          </cell>
          <cell r="BW114">
            <v>0</v>
          </cell>
          <cell r="BY114">
            <v>0</v>
          </cell>
          <cell r="CA114">
            <v>0</v>
          </cell>
          <cell r="CC114">
            <v>0</v>
          </cell>
          <cell r="CE114">
            <v>0</v>
          </cell>
          <cell r="CG114">
            <v>33.228999999999999</v>
          </cell>
          <cell r="CI114">
            <v>7.4310000000000009</v>
          </cell>
          <cell r="CK114">
            <v>-9.286999999999999</v>
          </cell>
          <cell r="CM114">
            <v>-7.2189999999999994</v>
          </cell>
          <cell r="CO114">
            <v>-9.7079999999999984</v>
          </cell>
          <cell r="CQ114">
            <v>55.8</v>
          </cell>
          <cell r="CS114">
            <v>9.5999999999999943</v>
          </cell>
          <cell r="CU114">
            <v>-16.300000000000004</v>
          </cell>
          <cell r="CW114" t="str">
            <v>N.A.</v>
          </cell>
          <cell r="CY114">
            <v>-13.700000000000005</v>
          </cell>
          <cell r="DA114">
            <v>168.5</v>
          </cell>
          <cell r="DC114">
            <v>37</v>
          </cell>
          <cell r="DE114">
            <v>-1</v>
          </cell>
          <cell r="DG114" t="str">
            <v>N.A.</v>
          </cell>
          <cell r="DI114">
            <v>0.99999999999999989</v>
          </cell>
          <cell r="DK114" t="str">
            <v>TWP</v>
          </cell>
          <cell r="DM114">
            <v>36825</v>
          </cell>
        </row>
        <row r="115">
          <cell r="A115">
            <v>105</v>
          </cell>
          <cell r="C115" t="str">
            <v>WJ Communications</v>
          </cell>
          <cell r="D115" t="str">
            <v>WJ Communications</v>
          </cell>
          <cell r="E115" t="str">
            <v>WJCI</v>
          </cell>
          <cell r="G115">
            <v>36845</v>
          </cell>
          <cell r="H115">
            <v>36798</v>
          </cell>
          <cell r="I115" t="str">
            <v>Stark</v>
          </cell>
          <cell r="K115">
            <v>0</v>
          </cell>
          <cell r="M115">
            <v>15.5625</v>
          </cell>
          <cell r="O115">
            <v>12.6875</v>
          </cell>
          <cell r="Q115">
            <v>58.9375</v>
          </cell>
          <cell r="S115" t="str">
            <v>NA</v>
          </cell>
          <cell r="U115">
            <v>0.23317379436168803</v>
          </cell>
          <cell r="W115">
            <v>0.16871952848881469</v>
          </cell>
          <cell r="Y115">
            <v>0.09</v>
          </cell>
          <cell r="AA115">
            <v>0.19</v>
          </cell>
          <cell r="AB115">
            <v>54.445</v>
          </cell>
          <cell r="AC115">
            <v>55.243000000000002</v>
          </cell>
          <cell r="AE115">
            <v>15.278162999999999</v>
          </cell>
          <cell r="AG115">
            <v>1.56</v>
          </cell>
          <cell r="AI115">
            <v>68.989665214939762</v>
          </cell>
          <cell r="AK115">
            <v>73.097999999999999</v>
          </cell>
          <cell r="AM115">
            <v>19.809999999999999</v>
          </cell>
          <cell r="AO115">
            <v>14.11</v>
          </cell>
          <cell r="AQ115">
            <v>112.542</v>
          </cell>
          <cell r="AS115">
            <v>18.007999999999999</v>
          </cell>
          <cell r="AU115">
            <v>0</v>
          </cell>
          <cell r="AW115">
            <v>134.01000000000002</v>
          </cell>
          <cell r="AY115">
            <v>0</v>
          </cell>
          <cell r="BA115">
            <v>12.763</v>
          </cell>
          <cell r="BC115">
            <v>26.131</v>
          </cell>
          <cell r="BE115">
            <v>9.1780000000000008</v>
          </cell>
          <cell r="BG115">
            <v>35.308999999999997</v>
          </cell>
          <cell r="BI115">
            <v>98.700999999999993</v>
          </cell>
          <cell r="BK115">
            <v>36798</v>
          </cell>
          <cell r="BM115">
            <v>98.291999999999973</v>
          </cell>
          <cell r="BO115">
            <v>37.807999999999986</v>
          </cell>
          <cell r="BQ115">
            <v>10.795699999999982</v>
          </cell>
          <cell r="BS115">
            <v>13.718699999999982</v>
          </cell>
          <cell r="BU115">
            <v>38.899099999999983</v>
          </cell>
          <cell r="BW115">
            <v>0</v>
          </cell>
          <cell r="BY115">
            <v>0</v>
          </cell>
          <cell r="CA115">
            <v>0</v>
          </cell>
          <cell r="CC115">
            <v>0</v>
          </cell>
          <cell r="CE115">
            <v>0</v>
          </cell>
          <cell r="CG115">
            <v>82.403999999999996</v>
          </cell>
          <cell r="CI115">
            <v>31.869999999999997</v>
          </cell>
          <cell r="CK115">
            <v>2.1189999999999962</v>
          </cell>
          <cell r="CM115">
            <v>4.7289999999999957</v>
          </cell>
          <cell r="CO115">
            <v>33.463999999999999</v>
          </cell>
          <cell r="CQ115">
            <v>116.6</v>
          </cell>
          <cell r="CS115">
            <v>43.899999999999991</v>
          </cell>
          <cell r="CU115">
            <v>8.8999999999999915</v>
          </cell>
          <cell r="CW115">
            <v>8.8999999999999915</v>
          </cell>
          <cell r="CY115">
            <v>4.9999999999999911</v>
          </cell>
          <cell r="DA115">
            <v>168</v>
          </cell>
          <cell r="DC115">
            <v>63.099999999999994</v>
          </cell>
          <cell r="DE115">
            <v>17.399999999999991</v>
          </cell>
          <cell r="DG115">
            <v>17.399999999999991</v>
          </cell>
          <cell r="DI115">
            <v>11.299999999999992</v>
          </cell>
          <cell r="DK115" t="str">
            <v>TWP</v>
          </cell>
          <cell r="DM115">
            <v>36825</v>
          </cell>
        </row>
        <row r="116">
          <cell r="A116">
            <v>106</v>
          </cell>
          <cell r="C116" t="str">
            <v xml:space="preserve">Triquint Semiconductor, Inc. </v>
          </cell>
          <cell r="D116" t="str">
            <v xml:space="preserve">Triquint Semiconductor </v>
          </cell>
          <cell r="E116" t="str">
            <v>TQNT</v>
          </cell>
          <cell r="G116">
            <v>36845</v>
          </cell>
          <cell r="H116">
            <v>36799</v>
          </cell>
          <cell r="I116" t="str">
            <v>Stark</v>
          </cell>
          <cell r="K116">
            <v>0</v>
          </cell>
          <cell r="M116">
            <v>36.25</v>
          </cell>
          <cell r="O116">
            <v>21.125</v>
          </cell>
          <cell r="Q116">
            <v>65.367190000000008</v>
          </cell>
          <cell r="S116">
            <v>0.35</v>
          </cell>
          <cell r="U116">
            <v>0.68</v>
          </cell>
          <cell r="W116">
            <v>0.33</v>
          </cell>
          <cell r="Y116">
            <v>0.77</v>
          </cell>
          <cell r="AA116">
            <v>0.98</v>
          </cell>
          <cell r="AB116">
            <v>78.129000000000005</v>
          </cell>
          <cell r="AC116">
            <v>78.487095999999994</v>
          </cell>
          <cell r="AE116">
            <v>6.7550379999999999</v>
          </cell>
          <cell r="AG116">
            <v>12.365</v>
          </cell>
          <cell r="AI116">
            <v>82.937967244965506</v>
          </cell>
          <cell r="AK116">
            <v>448.06</v>
          </cell>
          <cell r="AM116">
            <v>44.933</v>
          </cell>
          <cell r="AO116">
            <v>28.728000000000002</v>
          </cell>
          <cell r="AQ116">
            <v>534.26400000000001</v>
          </cell>
          <cell r="AS116">
            <v>84.21</v>
          </cell>
          <cell r="AU116">
            <v>54.71</v>
          </cell>
          <cell r="AW116">
            <v>780.6450000000001</v>
          </cell>
          <cell r="AY116">
            <v>2.7610000000000001</v>
          </cell>
          <cell r="BA116">
            <v>43.284999999999997</v>
          </cell>
          <cell r="BC116">
            <v>46.045999999999999</v>
          </cell>
          <cell r="BE116">
            <v>347.90600000000001</v>
          </cell>
          <cell r="BG116">
            <v>393.952</v>
          </cell>
          <cell r="BI116">
            <v>386.69299999999998</v>
          </cell>
          <cell r="BK116">
            <v>36799</v>
          </cell>
          <cell r="BM116">
            <v>259.87099999999998</v>
          </cell>
          <cell r="BO116">
            <v>131.727</v>
          </cell>
          <cell r="BQ116">
            <v>72.546999999999997</v>
          </cell>
          <cell r="BS116">
            <v>82.060999999999993</v>
          </cell>
          <cell r="BU116">
            <v>58.470999999999997</v>
          </cell>
          <cell r="BW116">
            <v>0</v>
          </cell>
          <cell r="BY116">
            <v>0</v>
          </cell>
          <cell r="CA116">
            <v>0</v>
          </cell>
          <cell r="CC116">
            <v>0</v>
          </cell>
          <cell r="CE116">
            <v>0</v>
          </cell>
          <cell r="CG116">
            <v>163.66</v>
          </cell>
          <cell r="CI116">
            <v>68.59</v>
          </cell>
          <cell r="CK116">
            <v>23.090000000000003</v>
          </cell>
          <cell r="CM116">
            <v>23.090000000000003</v>
          </cell>
          <cell r="CO116">
            <v>24.950000000000003</v>
          </cell>
          <cell r="CQ116">
            <v>299.50299999999999</v>
          </cell>
          <cell r="CS116">
            <v>156.90099999999998</v>
          </cell>
          <cell r="CU116">
            <v>93.404999999999987</v>
          </cell>
          <cell r="CW116">
            <v>93.404999999999987</v>
          </cell>
          <cell r="CY116">
            <v>69.33499999999998</v>
          </cell>
          <cell r="DA116">
            <v>419.30399999999997</v>
          </cell>
          <cell r="DC116">
            <v>222.23099999999997</v>
          </cell>
          <cell r="DE116">
            <v>136.27299999999997</v>
          </cell>
          <cell r="DG116">
            <v>136.27299999999997</v>
          </cell>
          <cell r="DI116">
            <v>89.607999999999961</v>
          </cell>
          <cell r="DK116" t="str">
            <v>CIBC</v>
          </cell>
          <cell r="DM116">
            <v>36818</v>
          </cell>
        </row>
        <row r="117">
          <cell r="A117">
            <v>107</v>
          </cell>
        </row>
        <row r="118">
          <cell r="A118">
            <v>108</v>
          </cell>
          <cell r="C118" t="str">
            <v>ENDWAVE - Ask jamie about it.</v>
          </cell>
          <cell r="D118" t="str">
            <v>ENWV</v>
          </cell>
        </row>
        <row r="119">
          <cell r="A119">
            <v>109</v>
          </cell>
        </row>
        <row r="120">
          <cell r="A120">
            <v>110</v>
          </cell>
        </row>
        <row r="121">
          <cell r="A121">
            <v>111</v>
          </cell>
        </row>
        <row r="122">
          <cell r="A122">
            <v>112</v>
          </cell>
        </row>
        <row r="123">
          <cell r="A123">
            <v>113</v>
          </cell>
        </row>
        <row r="124">
          <cell r="A124">
            <v>114</v>
          </cell>
          <cell r="C124" t="str">
            <v>Diversified - Brooke</v>
          </cell>
        </row>
        <row r="125">
          <cell r="A125">
            <v>115</v>
          </cell>
          <cell r="C125" t="str">
            <v>Alcatel</v>
          </cell>
          <cell r="D125" t="str">
            <v>Alcatel</v>
          </cell>
          <cell r="E125" t="str">
            <v>ALA</v>
          </cell>
          <cell r="G125">
            <v>36812</v>
          </cell>
          <cell r="H125">
            <v>36707</v>
          </cell>
          <cell r="I125" t="str">
            <v>Alexander</v>
          </cell>
          <cell r="K125">
            <v>0</v>
          </cell>
          <cell r="M125">
            <v>50.8125</v>
          </cell>
          <cell r="O125">
            <v>38</v>
          </cell>
          <cell r="Q125">
            <v>84.875</v>
          </cell>
          <cell r="S125">
            <v>0.15</v>
          </cell>
          <cell r="U125">
            <v>0.90703665251308874</v>
          </cell>
          <cell r="W125">
            <v>0</v>
          </cell>
          <cell r="Y125">
            <v>1.36</v>
          </cell>
          <cell r="AA125">
            <v>1.87</v>
          </cell>
          <cell r="AB125">
            <v>1210.7560000000001</v>
          </cell>
          <cell r="AC125">
            <v>1140.557</v>
          </cell>
          <cell r="AE125">
            <v>0</v>
          </cell>
          <cell r="AG125">
            <v>0</v>
          </cell>
          <cell r="AI125">
            <v>1140.557</v>
          </cell>
          <cell r="AK125">
            <v>2386.3454999999999</v>
          </cell>
          <cell r="AM125">
            <v>13416.3513</v>
          </cell>
          <cell r="AO125">
            <v>5535.1692000000003</v>
          </cell>
          <cell r="AQ125">
            <v>21337.866000000002</v>
          </cell>
          <cell r="AS125">
            <v>3980.4435000000003</v>
          </cell>
          <cell r="AU125">
            <v>3627.0531000000001</v>
          </cell>
          <cell r="AW125">
            <v>36095.756400000006</v>
          </cell>
          <cell r="AY125">
            <v>0</v>
          </cell>
          <cell r="BA125">
            <v>0</v>
          </cell>
          <cell r="BC125">
            <v>12772.9503</v>
          </cell>
          <cell r="BE125">
            <v>5996.1131999999998</v>
          </cell>
          <cell r="BG125">
            <v>24057.435600000001</v>
          </cell>
          <cell r="BI125">
            <v>12038.320800000001</v>
          </cell>
          <cell r="BK125">
            <v>36707</v>
          </cell>
          <cell r="BM125">
            <v>26815.113200000007</v>
          </cell>
          <cell r="BO125">
            <v>7749.364800000003</v>
          </cell>
          <cell r="BQ125">
            <v>1740.5592000000033</v>
          </cell>
          <cell r="BS125">
            <v>1740.5592000000033</v>
          </cell>
          <cell r="BU125">
            <v>1435.2684650000035</v>
          </cell>
          <cell r="BW125">
            <v>0</v>
          </cell>
          <cell r="BY125">
            <v>0</v>
          </cell>
          <cell r="CA125">
            <v>0</v>
          </cell>
          <cell r="CC125">
            <v>0</v>
          </cell>
          <cell r="CE125">
            <v>0</v>
          </cell>
          <cell r="CG125">
            <v>24542.518</v>
          </cell>
          <cell r="CI125">
            <v>7047.3259999999973</v>
          </cell>
          <cell r="CK125">
            <v>1358.0840000000001</v>
          </cell>
          <cell r="CM125">
            <v>0</v>
          </cell>
          <cell r="CO125">
            <v>1170.4680000000001</v>
          </cell>
          <cell r="CQ125">
            <v>28758.895</v>
          </cell>
          <cell r="CS125" t="str">
            <v>N.A.</v>
          </cell>
          <cell r="CU125">
            <v>2106.4835000000003</v>
          </cell>
          <cell r="CW125" t="str">
            <v>N.A.</v>
          </cell>
          <cell r="CY125">
            <v>1271.3965000000001</v>
          </cell>
          <cell r="DA125">
            <v>36593.700000000004</v>
          </cell>
          <cell r="DC125" t="str">
            <v>N.A.</v>
          </cell>
          <cell r="DE125">
            <v>3340.348</v>
          </cell>
          <cell r="DG125" t="str">
            <v>N.A.</v>
          </cell>
          <cell r="DI125">
            <v>2036.1110000000001</v>
          </cell>
          <cell r="DK125">
            <v>0</v>
          </cell>
          <cell r="DM125">
            <v>0</v>
          </cell>
        </row>
        <row r="126">
          <cell r="A126">
            <v>116</v>
          </cell>
          <cell r="C126" t="str">
            <v>Cisco Systems, Inc.</v>
          </cell>
          <cell r="D126" t="str">
            <v>Cisco Systems</v>
          </cell>
          <cell r="E126" t="str">
            <v>CSCO</v>
          </cell>
          <cell r="G126">
            <v>36837</v>
          </cell>
          <cell r="H126">
            <v>36827</v>
          </cell>
          <cell r="I126" t="str">
            <v>Alexander</v>
          </cell>
          <cell r="K126" t="str">
            <v>Beach</v>
          </cell>
          <cell r="M126">
            <v>51</v>
          </cell>
          <cell r="O126">
            <v>44.59375</v>
          </cell>
          <cell r="Q126">
            <v>80.0625</v>
          </cell>
          <cell r="S126">
            <v>0.3</v>
          </cell>
          <cell r="U126">
            <v>0.61</v>
          </cell>
          <cell r="W126">
            <v>0.46</v>
          </cell>
          <cell r="Y126">
            <v>0.67</v>
          </cell>
          <cell r="AA126">
            <v>0.89</v>
          </cell>
          <cell r="AB126">
            <v>7023.8519999999999</v>
          </cell>
          <cell r="AC126">
            <v>7041.9918960000005</v>
          </cell>
          <cell r="AE126">
            <v>971</v>
          </cell>
          <cell r="AG126">
            <v>24.19</v>
          </cell>
          <cell r="AI126">
            <v>7552.4332685490199</v>
          </cell>
          <cell r="AK126">
            <v>6391</v>
          </cell>
          <cell r="AM126">
            <v>2887</v>
          </cell>
          <cell r="AO126">
            <v>1956</v>
          </cell>
          <cell r="AQ126">
            <v>13059</v>
          </cell>
          <cell r="AS126">
            <v>1769</v>
          </cell>
          <cell r="AU126">
            <v>13194</v>
          </cell>
          <cell r="AW126">
            <v>34152</v>
          </cell>
          <cell r="AY126">
            <v>0</v>
          </cell>
          <cell r="BA126">
            <v>999</v>
          </cell>
          <cell r="BC126">
            <v>5802</v>
          </cell>
          <cell r="BE126">
            <v>45</v>
          </cell>
          <cell r="BG126">
            <v>6511</v>
          </cell>
          <cell r="BI126">
            <v>27641</v>
          </cell>
          <cell r="BK126">
            <v>36827</v>
          </cell>
          <cell r="BM126">
            <v>21529</v>
          </cell>
          <cell r="BO126">
            <v>13793</v>
          </cell>
          <cell r="BQ126">
            <v>5555</v>
          </cell>
          <cell r="BS126" t="str">
            <v>N.A.</v>
          </cell>
          <cell r="BU126">
            <v>4401</v>
          </cell>
          <cell r="BW126">
            <v>0</v>
          </cell>
          <cell r="BY126">
            <v>0</v>
          </cell>
          <cell r="CA126">
            <v>0</v>
          </cell>
          <cell r="CC126">
            <v>0</v>
          </cell>
          <cell r="CE126">
            <v>0</v>
          </cell>
          <cell r="CG126">
            <v>14922</v>
          </cell>
          <cell r="CI126">
            <v>9669</v>
          </cell>
          <cell r="CK126">
            <v>4130</v>
          </cell>
          <cell r="CM126" t="str">
            <v>N.A.</v>
          </cell>
          <cell r="CO126">
            <v>3116</v>
          </cell>
          <cell r="CQ126">
            <v>24329</v>
          </cell>
          <cell r="CS126">
            <v>15492</v>
          </cell>
          <cell r="CU126">
            <v>6409</v>
          </cell>
          <cell r="CW126">
            <v>6409</v>
          </cell>
          <cell r="CY126">
            <v>5054</v>
          </cell>
          <cell r="DA126">
            <v>34308</v>
          </cell>
          <cell r="DC126">
            <v>21310</v>
          </cell>
          <cell r="DE126">
            <v>8630</v>
          </cell>
          <cell r="DG126">
            <v>8630</v>
          </cell>
          <cell r="DI126">
            <v>6888</v>
          </cell>
          <cell r="DK126" t="str">
            <v>TWP</v>
          </cell>
          <cell r="DM126">
            <v>36837</v>
          </cell>
        </row>
        <row r="127">
          <cell r="A127">
            <v>117</v>
          </cell>
          <cell r="C127" t="str">
            <v>Ericsson</v>
          </cell>
          <cell r="D127" t="str">
            <v>Ericsson</v>
          </cell>
          <cell r="E127" t="str">
            <v>ERICY</v>
          </cell>
          <cell r="G127">
            <v>36829</v>
          </cell>
          <cell r="H127">
            <v>36799</v>
          </cell>
          <cell r="I127" t="str">
            <v>Alexander</v>
          </cell>
          <cell r="K127" t="str">
            <v>Tobin</v>
          </cell>
          <cell r="M127">
            <v>11.40625</v>
          </cell>
          <cell r="O127">
            <v>10.75</v>
          </cell>
          <cell r="Q127">
            <v>26.203125</v>
          </cell>
          <cell r="S127">
            <v>0.3</v>
          </cell>
          <cell r="U127">
            <v>0.22000000000000003</v>
          </cell>
          <cell r="W127">
            <v>0.18</v>
          </cell>
          <cell r="Y127">
            <v>0.2</v>
          </cell>
          <cell r="AA127">
            <v>0.31</v>
          </cell>
          <cell r="AB127">
            <v>7165.72</v>
          </cell>
          <cell r="AC127">
            <v>7253.1440000000002</v>
          </cell>
          <cell r="AE127">
            <v>0</v>
          </cell>
          <cell r="AG127">
            <v>0</v>
          </cell>
          <cell r="AI127">
            <v>7253.1440000000002</v>
          </cell>
          <cell r="AK127">
            <v>2460.5583467136271</v>
          </cell>
          <cell r="AM127">
            <v>7126.3272388252963</v>
          </cell>
          <cell r="AO127">
            <v>5009.6856062567977</v>
          </cell>
          <cell r="AQ127">
            <v>19240.586315843993</v>
          </cell>
          <cell r="AS127">
            <v>2466.8772983891854</v>
          </cell>
          <cell r="AU127">
            <v>297.19790749469104</v>
          </cell>
          <cell r="AW127">
            <v>24706.893872688663</v>
          </cell>
          <cell r="AY127">
            <v>4293.1579219972027</v>
          </cell>
          <cell r="BA127">
            <v>0</v>
          </cell>
          <cell r="BC127">
            <v>14694.255969337546</v>
          </cell>
          <cell r="BE127">
            <v>697.26006111772926</v>
          </cell>
          <cell r="BG127">
            <v>15391.516030455276</v>
          </cell>
          <cell r="BI127">
            <v>9315.3778422333871</v>
          </cell>
          <cell r="BK127">
            <v>36799</v>
          </cell>
          <cell r="BM127">
            <v>30750</v>
          </cell>
          <cell r="BO127">
            <v>12298</v>
          </cell>
          <cell r="BQ127">
            <v>3315</v>
          </cell>
          <cell r="BS127">
            <v>3315</v>
          </cell>
          <cell r="BU127">
            <v>2296</v>
          </cell>
          <cell r="BW127">
            <v>0</v>
          </cell>
          <cell r="BY127">
            <v>0</v>
          </cell>
          <cell r="CA127">
            <v>0</v>
          </cell>
          <cell r="CC127">
            <v>0</v>
          </cell>
          <cell r="CE127">
            <v>0</v>
          </cell>
          <cell r="CG127">
            <v>26055</v>
          </cell>
          <cell r="CI127">
            <v>10830</v>
          </cell>
          <cell r="CK127">
            <v>2132</v>
          </cell>
          <cell r="CM127" t="str">
            <v>N.A.</v>
          </cell>
          <cell r="CO127">
            <v>1472</v>
          </cell>
          <cell r="CQ127">
            <v>29442</v>
          </cell>
          <cell r="CS127">
            <v>10851</v>
          </cell>
          <cell r="CU127">
            <v>2326</v>
          </cell>
          <cell r="CW127" t="str">
            <v>N.A.</v>
          </cell>
          <cell r="CY127">
            <v>1554</v>
          </cell>
          <cell r="DA127">
            <v>32370</v>
          </cell>
          <cell r="DC127">
            <v>12037</v>
          </cell>
          <cell r="DE127">
            <v>2401</v>
          </cell>
          <cell r="DG127" t="str">
            <v>N.A.</v>
          </cell>
          <cell r="DI127">
            <v>1724</v>
          </cell>
          <cell r="DK127" t="str">
            <v>TWP</v>
          </cell>
          <cell r="DM127">
            <v>36823</v>
          </cell>
        </row>
        <row r="128">
          <cell r="A128">
            <v>118</v>
          </cell>
          <cell r="C128" t="str">
            <v>Lucent Technologies Inc.</v>
          </cell>
          <cell r="D128" t="str">
            <v xml:space="preserve">Lucent Technologies </v>
          </cell>
          <cell r="E128" t="str">
            <v>LU</v>
          </cell>
          <cell r="G128">
            <v>36824</v>
          </cell>
          <cell r="H128">
            <v>36799</v>
          </cell>
          <cell r="I128" t="str">
            <v>Tobin</v>
          </cell>
          <cell r="K128">
            <v>0</v>
          </cell>
          <cell r="M128">
            <v>15.875</v>
          </cell>
          <cell r="O128">
            <v>15.875</v>
          </cell>
          <cell r="Q128">
            <v>82.308590000000009</v>
          </cell>
          <cell r="S128">
            <v>0.17</v>
          </cell>
          <cell r="U128">
            <v>1.01</v>
          </cell>
          <cell r="W128">
            <v>0.98</v>
          </cell>
          <cell r="Y128">
            <v>0.69</v>
          </cell>
          <cell r="AA128">
            <v>0.57999999999999996</v>
          </cell>
          <cell r="AB128">
            <v>3339.5120000000002</v>
          </cell>
          <cell r="AC128">
            <v>3339.5119319999999</v>
          </cell>
          <cell r="AE128">
            <v>266.45499999999998</v>
          </cell>
          <cell r="AG128">
            <v>26.06</v>
          </cell>
          <cell r="AI128">
            <v>3339.5119319999999</v>
          </cell>
          <cell r="AK128">
            <v>710</v>
          </cell>
          <cell r="AM128">
            <v>10101</v>
          </cell>
          <cell r="AO128">
            <v>4936</v>
          </cell>
          <cell r="AQ128">
            <v>20581</v>
          </cell>
          <cell r="AS128">
            <v>6621</v>
          </cell>
          <cell r="AU128">
            <v>0</v>
          </cell>
          <cell r="AW128">
            <v>46340</v>
          </cell>
          <cell r="AY128">
            <v>1321</v>
          </cell>
          <cell r="BA128">
            <v>2196</v>
          </cell>
          <cell r="BC128">
            <v>8187</v>
          </cell>
          <cell r="BE128">
            <v>3842</v>
          </cell>
          <cell r="BG128">
            <v>20210</v>
          </cell>
          <cell r="BI128">
            <v>26130</v>
          </cell>
          <cell r="BK128">
            <v>36799</v>
          </cell>
          <cell r="BM128">
            <v>34256</v>
          </cell>
          <cell r="BO128">
            <v>14591</v>
          </cell>
          <cell r="BQ128">
            <v>5011</v>
          </cell>
          <cell r="BS128">
            <v>7032.3125373015555</v>
          </cell>
          <cell r="BU128">
            <v>3352</v>
          </cell>
          <cell r="BW128">
            <v>0</v>
          </cell>
          <cell r="BY128">
            <v>0</v>
          </cell>
          <cell r="CA128">
            <v>0</v>
          </cell>
          <cell r="CC128">
            <v>0</v>
          </cell>
          <cell r="CE128">
            <v>0</v>
          </cell>
          <cell r="CG128">
            <v>30011</v>
          </cell>
          <cell r="CI128">
            <v>14180</v>
          </cell>
          <cell r="CK128">
            <v>4849</v>
          </cell>
          <cell r="CM128">
            <v>6619.8316953805752</v>
          </cell>
          <cell r="CO128">
            <v>3128.9580000000001</v>
          </cell>
          <cell r="CQ128">
            <v>33701</v>
          </cell>
          <cell r="CS128">
            <v>13702</v>
          </cell>
          <cell r="CU128">
            <v>3500</v>
          </cell>
          <cell r="CW128" t="str">
            <v>N.A.</v>
          </cell>
          <cell r="CY128">
            <v>2278.02</v>
          </cell>
          <cell r="DA128">
            <v>35400</v>
          </cell>
          <cell r="DC128">
            <v>13820</v>
          </cell>
          <cell r="DE128">
            <v>2440</v>
          </cell>
          <cell r="DG128" t="str">
            <v>N.A.</v>
          </cell>
          <cell r="DI128">
            <v>1526</v>
          </cell>
          <cell r="DK128" t="str">
            <v>CSFB</v>
          </cell>
          <cell r="DM128">
            <v>36823</v>
          </cell>
        </row>
        <row r="129">
          <cell r="A129">
            <v>119</v>
          </cell>
          <cell r="C129" t="str">
            <v>Nokia Corporation</v>
          </cell>
          <cell r="D129" t="str">
            <v xml:space="preserve">Nokia </v>
          </cell>
          <cell r="E129" t="str">
            <v>NOK</v>
          </cell>
          <cell r="G129">
            <v>36819</v>
          </cell>
          <cell r="H129">
            <v>36799</v>
          </cell>
          <cell r="I129" t="str">
            <v>Swift</v>
          </cell>
          <cell r="K129">
            <v>0</v>
          </cell>
          <cell r="M129">
            <v>42</v>
          </cell>
          <cell r="O129">
            <v>29.4375</v>
          </cell>
          <cell r="Q129">
            <v>61.3125</v>
          </cell>
          <cell r="S129">
            <v>0.3</v>
          </cell>
          <cell r="U129">
            <v>0.69000000000000006</v>
          </cell>
          <cell r="W129">
            <v>0.55000000000000004</v>
          </cell>
          <cell r="Y129">
            <v>0.72</v>
          </cell>
          <cell r="AA129">
            <v>0.93</v>
          </cell>
          <cell r="AB129">
            <v>4847.4639999999999</v>
          </cell>
          <cell r="AC129">
            <v>4683.8249999999998</v>
          </cell>
          <cell r="AE129">
            <v>44.407778</v>
          </cell>
          <cell r="AG129">
            <v>38.6449736752908</v>
          </cell>
          <cell r="AI129">
            <v>4687.3723634336147</v>
          </cell>
          <cell r="AK129">
            <v>3507.6839999999997</v>
          </cell>
          <cell r="AM129">
            <v>6119.0640000000003</v>
          </cell>
          <cell r="AO129">
            <v>2061.84</v>
          </cell>
          <cell r="AQ129">
            <v>11688.588</v>
          </cell>
          <cell r="AS129">
            <v>2246.7240000000002</v>
          </cell>
          <cell r="AU129">
            <v>198.51599999999999</v>
          </cell>
          <cell r="AW129">
            <v>16603.775999999998</v>
          </cell>
          <cell r="AY129">
            <v>986.61599999999999</v>
          </cell>
          <cell r="BA129">
            <v>2469.096</v>
          </cell>
          <cell r="BC129">
            <v>7932.9719999999998</v>
          </cell>
          <cell r="BE129">
            <v>324.61199999999997</v>
          </cell>
          <cell r="BG129">
            <v>8377.7160000000003</v>
          </cell>
          <cell r="BI129">
            <v>8226.06</v>
          </cell>
          <cell r="BK129">
            <v>36799</v>
          </cell>
          <cell r="BM129">
            <v>25980</v>
          </cell>
          <cell r="BO129">
            <v>9845</v>
          </cell>
          <cell r="BQ129">
            <v>5088</v>
          </cell>
          <cell r="BS129" t="str">
            <v>N.A.</v>
          </cell>
          <cell r="BU129">
            <v>3405</v>
          </cell>
          <cell r="BW129">
            <v>0</v>
          </cell>
          <cell r="BY129">
            <v>0</v>
          </cell>
          <cell r="CA129">
            <v>0</v>
          </cell>
          <cell r="CC129">
            <v>0</v>
          </cell>
          <cell r="CE129">
            <v>0</v>
          </cell>
          <cell r="CG129">
            <v>20495</v>
          </cell>
          <cell r="CI129">
            <v>7824</v>
          </cell>
          <cell r="CK129">
            <v>4050</v>
          </cell>
          <cell r="CM129" t="str">
            <v>N.A.</v>
          </cell>
          <cell r="CO129">
            <v>2671</v>
          </cell>
          <cell r="CQ129">
            <v>26527</v>
          </cell>
          <cell r="CS129">
            <v>10018</v>
          </cell>
          <cell r="CU129">
            <v>5080</v>
          </cell>
          <cell r="CW129" t="str">
            <v>N.A.</v>
          </cell>
          <cell r="CY129">
            <v>3417</v>
          </cell>
          <cell r="DA129">
            <v>31735</v>
          </cell>
          <cell r="DC129">
            <v>11730</v>
          </cell>
          <cell r="DE129">
            <v>6013</v>
          </cell>
          <cell r="DG129" t="str">
            <v>N.A.</v>
          </cell>
          <cell r="DI129">
            <v>3962</v>
          </cell>
          <cell r="DK129" t="str">
            <v>TWP</v>
          </cell>
          <cell r="DM129">
            <v>36819</v>
          </cell>
        </row>
        <row r="130">
          <cell r="A130">
            <v>120</v>
          </cell>
          <cell r="C130" t="str">
            <v>Nortel Networks Corporation</v>
          </cell>
          <cell r="D130" t="str">
            <v xml:space="preserve">Nortel Networks </v>
          </cell>
          <cell r="E130" t="str">
            <v>NT</v>
          </cell>
          <cell r="G130">
            <v>36824</v>
          </cell>
          <cell r="H130">
            <v>36799</v>
          </cell>
          <cell r="I130" t="str">
            <v>Tobin</v>
          </cell>
          <cell r="K130" t="str">
            <v>Alexander</v>
          </cell>
          <cell r="M130">
            <v>37.125</v>
          </cell>
          <cell r="O130">
            <v>34.0625</v>
          </cell>
          <cell r="Q130">
            <v>83.875</v>
          </cell>
          <cell r="S130">
            <v>0.3</v>
          </cell>
          <cell r="U130">
            <v>0.7</v>
          </cell>
          <cell r="W130">
            <v>0.51</v>
          </cell>
          <cell r="Y130">
            <v>0.74</v>
          </cell>
          <cell r="AA130">
            <v>0.99</v>
          </cell>
          <cell r="AB130">
            <v>3066.252</v>
          </cell>
          <cell r="AC130">
            <v>3006.9679179999998</v>
          </cell>
          <cell r="AE130">
            <v>312.56118961767999</v>
          </cell>
          <cell r="AG130">
            <v>20.36872967971896</v>
          </cell>
          <cell r="AI130">
            <v>3148.0415822387195</v>
          </cell>
          <cell r="AK130">
            <v>1760</v>
          </cell>
          <cell r="AM130">
            <v>7340</v>
          </cell>
          <cell r="AO130">
            <v>4060</v>
          </cell>
          <cell r="AQ130">
            <v>15116.987402578305</v>
          </cell>
          <cell r="AS130">
            <v>2673.7022694965931</v>
          </cell>
          <cell r="AU130">
            <v>706.54869859320627</v>
          </cell>
          <cell r="AW130">
            <v>33900</v>
          </cell>
          <cell r="AY130">
            <v>472.64201401696789</v>
          </cell>
          <cell r="BA130">
            <v>2402.9822943563258</v>
          </cell>
          <cell r="BC130">
            <v>7544.6984507561792</v>
          </cell>
          <cell r="BE130">
            <v>2268.8491331611949</v>
          </cell>
          <cell r="BG130">
            <v>11570</v>
          </cell>
          <cell r="BI130">
            <v>22330</v>
          </cell>
          <cell r="BK130">
            <v>36799</v>
          </cell>
          <cell r="BM130">
            <v>28030</v>
          </cell>
          <cell r="BO130">
            <v>12071</v>
          </cell>
          <cell r="BQ130">
            <v>3056</v>
          </cell>
          <cell r="BS130">
            <v>6847.3741858800859</v>
          </cell>
          <cell r="BU130">
            <v>2089</v>
          </cell>
          <cell r="BW130">
            <v>0</v>
          </cell>
          <cell r="BY130">
            <v>0</v>
          </cell>
          <cell r="CA130">
            <v>0</v>
          </cell>
          <cell r="CC130">
            <v>0</v>
          </cell>
          <cell r="CE130">
            <v>0</v>
          </cell>
          <cell r="CG130">
            <v>21287</v>
          </cell>
          <cell r="CI130">
            <v>9240</v>
          </cell>
          <cell r="CK130">
            <v>2232</v>
          </cell>
          <cell r="CM130">
            <v>4883</v>
          </cell>
          <cell r="CO130">
            <v>1434</v>
          </cell>
          <cell r="CQ130">
            <v>29907</v>
          </cell>
          <cell r="CS130">
            <v>12878</v>
          </cell>
          <cell r="CU130">
            <v>3389.2000000000007</v>
          </cell>
          <cell r="CW130" t="str">
            <v>N.A.</v>
          </cell>
          <cell r="CY130">
            <v>2302.7000000000007</v>
          </cell>
          <cell r="DA130">
            <v>39400</v>
          </cell>
          <cell r="DC130">
            <v>17178.400000000001</v>
          </cell>
          <cell r="DE130">
            <v>4953.2000000000007</v>
          </cell>
          <cell r="DG130" t="str">
            <v>N.A.</v>
          </cell>
          <cell r="DI130">
            <v>3296.8000000000006</v>
          </cell>
          <cell r="DK130" t="str">
            <v>CSFB</v>
          </cell>
          <cell r="DM130">
            <v>36824</v>
          </cell>
        </row>
        <row r="131">
          <cell r="A131">
            <v>121</v>
          </cell>
        </row>
        <row r="132">
          <cell r="A132">
            <v>122</v>
          </cell>
          <cell r="C132" t="str">
            <v>Siemens</v>
          </cell>
          <cell r="D132" t="str">
            <v>Siemens</v>
          </cell>
          <cell r="E132" t="str">
            <v>SMAWY</v>
          </cell>
          <cell r="G132">
            <v>36822</v>
          </cell>
          <cell r="H132">
            <v>36707</v>
          </cell>
          <cell r="I132" t="str">
            <v>Alexander</v>
          </cell>
          <cell r="K132">
            <v>0</v>
          </cell>
          <cell r="M132">
            <v>117.99600000000001</v>
          </cell>
          <cell r="O132">
            <v>100.681</v>
          </cell>
          <cell r="Q132">
            <v>184.09</v>
          </cell>
          <cell r="S132">
            <v>0.1</v>
          </cell>
          <cell r="U132">
            <v>2.92</v>
          </cell>
          <cell r="W132">
            <v>3.38</v>
          </cell>
          <cell r="Y132">
            <v>4.87</v>
          </cell>
          <cell r="AA132">
            <v>5.89</v>
          </cell>
          <cell r="AB132">
            <v>594.78</v>
          </cell>
          <cell r="AC132">
            <v>591</v>
          </cell>
          <cell r="AE132">
            <v>0</v>
          </cell>
          <cell r="AG132">
            <v>0</v>
          </cell>
          <cell r="AI132">
            <v>591</v>
          </cell>
          <cell r="AK132">
            <v>3467.6251999999999</v>
          </cell>
          <cell r="AM132">
            <v>24559.0275</v>
          </cell>
          <cell r="AO132">
            <v>6653.5805</v>
          </cell>
          <cell r="AQ132">
            <v>47131.436200000004</v>
          </cell>
          <cell r="AS132">
            <v>13410.672199999999</v>
          </cell>
          <cell r="AU132">
            <v>13390.7662</v>
          </cell>
          <cell r="AW132">
            <v>74282.224900000016</v>
          </cell>
          <cell r="AY132">
            <v>0</v>
          </cell>
          <cell r="BA132">
            <v>0</v>
          </cell>
          <cell r="BC132">
            <v>27128.892099999997</v>
          </cell>
          <cell r="BE132">
            <v>6945.2033999999994</v>
          </cell>
          <cell r="BG132">
            <v>50277.579499999993</v>
          </cell>
          <cell r="BI132">
            <v>24004.645399999998</v>
          </cell>
          <cell r="BK132">
            <v>36707</v>
          </cell>
          <cell r="BM132">
            <v>75991.065600000002</v>
          </cell>
          <cell r="BO132">
            <v>4546.4369000000006</v>
          </cell>
          <cell r="BQ132">
            <v>4546.4369000000006</v>
          </cell>
          <cell r="BS132" t="str">
            <v>N.A.</v>
          </cell>
          <cell r="BU132">
            <v>4546.4369000000006</v>
          </cell>
          <cell r="BW132">
            <v>0</v>
          </cell>
          <cell r="BY132">
            <v>0</v>
          </cell>
          <cell r="CA132">
            <v>0</v>
          </cell>
          <cell r="CC132">
            <v>0</v>
          </cell>
          <cell r="CE132">
            <v>0</v>
          </cell>
          <cell r="CG132">
            <v>69937.5</v>
          </cell>
          <cell r="CI132">
            <v>69937.5</v>
          </cell>
          <cell r="CK132">
            <v>3244.2307692307691</v>
          </cell>
          <cell r="CM132">
            <v>3244.2307692307691</v>
          </cell>
          <cell r="CO132">
            <v>2077.8846153846152</v>
          </cell>
          <cell r="CQ132">
            <v>88868.131868131852</v>
          </cell>
          <cell r="CS132">
            <v>88868.131868131852</v>
          </cell>
          <cell r="CU132">
            <v>6799.9999999999991</v>
          </cell>
          <cell r="CW132">
            <v>6799.9999999999991</v>
          </cell>
          <cell r="CY132">
            <v>4118.6813186813179</v>
          </cell>
          <cell r="DA132">
            <v>104577.64705882354</v>
          </cell>
          <cell r="DC132">
            <v>104577.64705882354</v>
          </cell>
          <cell r="DE132">
            <v>10422.35294117647</v>
          </cell>
          <cell r="DG132">
            <v>10422.35294117647</v>
          </cell>
          <cell r="DI132">
            <v>6214.1176470588234</v>
          </cell>
          <cell r="DK132">
            <v>0</v>
          </cell>
          <cell r="DM132">
            <v>0</v>
          </cell>
        </row>
        <row r="133">
          <cell r="A133">
            <v>123</v>
          </cell>
        </row>
        <row r="134">
          <cell r="A134">
            <v>124</v>
          </cell>
        </row>
        <row r="135">
          <cell r="A135">
            <v>125</v>
          </cell>
        </row>
        <row r="136">
          <cell r="A136">
            <v>126</v>
          </cell>
        </row>
        <row r="137">
          <cell r="A137">
            <v>127</v>
          </cell>
        </row>
        <row r="138">
          <cell r="A138">
            <v>128</v>
          </cell>
          <cell r="C138" t="str">
            <v>Wireless - Eric and Brittney</v>
          </cell>
        </row>
        <row r="139">
          <cell r="A139">
            <v>129</v>
          </cell>
          <cell r="C139" t="str">
            <v>Adaptive Broadband</v>
          </cell>
          <cell r="D139" t="str">
            <v>Adaptive Broadband</v>
          </cell>
          <cell r="E139" t="str">
            <v>ADAP</v>
          </cell>
          <cell r="G139">
            <v>36829</v>
          </cell>
          <cell r="H139">
            <v>36799</v>
          </cell>
          <cell r="I139" t="str">
            <v>Alexander</v>
          </cell>
          <cell r="K139" t="str">
            <v>Bwright</v>
          </cell>
          <cell r="M139">
            <v>7.125</v>
          </cell>
          <cell r="O139">
            <v>6.75</v>
          </cell>
          <cell r="Q139">
            <v>103.71875</v>
          </cell>
          <cell r="S139" t="str">
            <v>NA</v>
          </cell>
          <cell r="U139">
            <v>0</v>
          </cell>
          <cell r="W139">
            <v>-0.59</v>
          </cell>
          <cell r="Y139">
            <v>-0.5</v>
          </cell>
          <cell r="AA139">
            <v>0.04</v>
          </cell>
          <cell r="AB139">
            <v>37.731000000000002</v>
          </cell>
          <cell r="AC139">
            <v>37.561</v>
          </cell>
          <cell r="AE139">
            <v>3.8754010000000001</v>
          </cell>
          <cell r="AG139">
            <v>12.98</v>
          </cell>
          <cell r="AI139">
            <v>37.561</v>
          </cell>
          <cell r="AK139">
            <v>120.345</v>
          </cell>
          <cell r="AM139">
            <v>27.102</v>
          </cell>
          <cell r="AO139">
            <v>4.6130000000000004</v>
          </cell>
          <cell r="AQ139">
            <v>160.42500000000001</v>
          </cell>
          <cell r="AS139">
            <v>10.18</v>
          </cell>
          <cell r="AU139">
            <v>0</v>
          </cell>
          <cell r="AW139">
            <v>190.17900000000003</v>
          </cell>
          <cell r="AY139">
            <v>0</v>
          </cell>
          <cell r="BA139">
            <v>7.1669999999999998</v>
          </cell>
          <cell r="BC139">
            <v>35.011000000000003</v>
          </cell>
          <cell r="BE139">
            <v>0</v>
          </cell>
          <cell r="BG139">
            <v>35.011000000000003</v>
          </cell>
          <cell r="BI139">
            <v>155.16800000000001</v>
          </cell>
          <cell r="BK139">
            <v>36799</v>
          </cell>
          <cell r="BM139">
            <v>51.811</v>
          </cell>
          <cell r="BO139">
            <v>9.7439999999999998</v>
          </cell>
          <cell r="BQ139">
            <v>-37.762999999999998</v>
          </cell>
          <cell r="BS139">
            <v>-35.369999999999997</v>
          </cell>
          <cell r="BU139">
            <v>-21.426919999999996</v>
          </cell>
          <cell r="BW139">
            <v>0</v>
          </cell>
          <cell r="BY139">
            <v>0</v>
          </cell>
          <cell r="CA139">
            <v>0</v>
          </cell>
          <cell r="CC139">
            <v>0</v>
          </cell>
          <cell r="CE139">
            <v>0</v>
          </cell>
          <cell r="CG139">
            <v>3.3</v>
          </cell>
          <cell r="CI139">
            <v>-0.5</v>
          </cell>
          <cell r="CK139">
            <v>-0.5</v>
          </cell>
          <cell r="CM139">
            <v>-0.5</v>
          </cell>
          <cell r="CO139">
            <v>-0.5</v>
          </cell>
          <cell r="CQ139">
            <v>80.613</v>
          </cell>
          <cell r="CS139">
            <v>21.731000000000002</v>
          </cell>
          <cell r="CU139">
            <v>-29.713000000000001</v>
          </cell>
          <cell r="CW139">
            <v>-29.713000000000001</v>
          </cell>
          <cell r="CY139">
            <v>-17.870920000000005</v>
          </cell>
          <cell r="DA139">
            <v>190</v>
          </cell>
          <cell r="DC139">
            <v>76</v>
          </cell>
          <cell r="DE139">
            <v>-1</v>
          </cell>
          <cell r="DG139">
            <v>-1</v>
          </cell>
          <cell r="DI139">
            <v>2.0640000000000001</v>
          </cell>
          <cell r="DK139" t="str">
            <v>CIBC</v>
          </cell>
          <cell r="DM139">
            <v>36822</v>
          </cell>
        </row>
        <row r="140">
          <cell r="A140">
            <v>130</v>
          </cell>
          <cell r="C140" t="str">
            <v>Airspan Networks, Inc</v>
          </cell>
          <cell r="D140" t="str">
            <v>Airspan Networks</v>
          </cell>
          <cell r="E140" t="str">
            <v>AIRN</v>
          </cell>
          <cell r="G140">
            <v>36829</v>
          </cell>
          <cell r="H140">
            <v>36800</v>
          </cell>
          <cell r="I140" t="str">
            <v>Alexander</v>
          </cell>
          <cell r="K140" t="str">
            <v>Beard</v>
          </cell>
          <cell r="M140">
            <v>3.59375</v>
          </cell>
          <cell r="O140">
            <v>3.59375</v>
          </cell>
          <cell r="Q140">
            <v>31.953125</v>
          </cell>
          <cell r="S140">
            <v>0.45</v>
          </cell>
          <cell r="U140">
            <v>-0.99489311620282772</v>
          </cell>
          <cell r="W140">
            <v>-1.2577170567938079</v>
          </cell>
          <cell r="Y140">
            <v>-0.87</v>
          </cell>
          <cell r="AA140">
            <v>-0.64</v>
          </cell>
          <cell r="AB140">
            <v>33.79</v>
          </cell>
          <cell r="AC140">
            <v>34.659274000000003</v>
          </cell>
          <cell r="AE140">
            <v>1.739733</v>
          </cell>
          <cell r="AG140">
            <v>2.12</v>
          </cell>
          <cell r="AI140">
            <v>35.37271581113044</v>
          </cell>
          <cell r="AK140">
            <v>131.423</v>
          </cell>
          <cell r="AM140">
            <v>13.967000000000001</v>
          </cell>
          <cell r="AO140">
            <v>6.0750000000000002</v>
          </cell>
          <cell r="AQ140">
            <v>154.68200000000002</v>
          </cell>
          <cell r="AS140">
            <v>6.9210000000000003</v>
          </cell>
          <cell r="AU140">
            <v>0</v>
          </cell>
          <cell r="AW140">
            <v>163.26600000000002</v>
          </cell>
          <cell r="AY140">
            <v>6.1530000000000005</v>
          </cell>
          <cell r="BA140">
            <v>5.8440000000000003</v>
          </cell>
          <cell r="BC140">
            <v>17.750999999999998</v>
          </cell>
          <cell r="BE140">
            <v>16.687999999999999</v>
          </cell>
          <cell r="BG140">
            <v>34.438999999999993</v>
          </cell>
          <cell r="BI140">
            <v>128.827</v>
          </cell>
          <cell r="BK140">
            <v>36800</v>
          </cell>
          <cell r="BM140">
            <v>26.900000000000002</v>
          </cell>
          <cell r="BO140">
            <v>9.4760000000000026</v>
          </cell>
          <cell r="BQ140">
            <v>-29.824000000000002</v>
          </cell>
          <cell r="BS140" t="str">
            <v>N.A.</v>
          </cell>
          <cell r="BU140">
            <v>-27.754000000000001</v>
          </cell>
          <cell r="BW140">
            <v>0</v>
          </cell>
          <cell r="BY140">
            <v>0</v>
          </cell>
          <cell r="CA140">
            <v>0</v>
          </cell>
          <cell r="CC140">
            <v>0</v>
          </cell>
          <cell r="CE140">
            <v>0</v>
          </cell>
          <cell r="CG140">
            <v>12.48</v>
          </cell>
          <cell r="CI140">
            <v>4.3940000000000001</v>
          </cell>
          <cell r="CK140">
            <v>-27.020000000000003</v>
          </cell>
          <cell r="CM140">
            <v>-22.199000000000005</v>
          </cell>
          <cell r="CO140">
            <v>-26.973000000000006</v>
          </cell>
          <cell r="CQ140">
            <v>28.309000000000001</v>
          </cell>
          <cell r="CS140">
            <v>10.449</v>
          </cell>
          <cell r="CU140">
            <v>-29.978999999999999</v>
          </cell>
          <cell r="CW140">
            <v>-29.978999999999999</v>
          </cell>
          <cell r="CY140">
            <v>-28.149000000000001</v>
          </cell>
          <cell r="DA140">
            <v>52.720999999999997</v>
          </cell>
          <cell r="DC140">
            <v>21.181000000000001</v>
          </cell>
          <cell r="DE140">
            <v>-27.126999999999999</v>
          </cell>
          <cell r="DG140">
            <v>-27.126999999999999</v>
          </cell>
          <cell r="DI140">
            <v>-26.352</v>
          </cell>
          <cell r="DK140" t="str">
            <v>LB</v>
          </cell>
          <cell r="DM140">
            <v>36766</v>
          </cell>
        </row>
        <row r="141">
          <cell r="A141">
            <v>131</v>
          </cell>
          <cell r="C141" t="str">
            <v>Breezecom</v>
          </cell>
          <cell r="D141" t="str">
            <v>Breezecom</v>
          </cell>
          <cell r="E141" t="str">
            <v>BRZE</v>
          </cell>
          <cell r="G141">
            <v>36829</v>
          </cell>
          <cell r="H141">
            <v>36799</v>
          </cell>
          <cell r="I141" t="str">
            <v>Alexander</v>
          </cell>
          <cell r="K141" t="str">
            <v>Bwright</v>
          </cell>
          <cell r="M141">
            <v>15</v>
          </cell>
          <cell r="O141">
            <v>15</v>
          </cell>
          <cell r="Q141">
            <v>51.25</v>
          </cell>
          <cell r="S141">
            <v>0.55000000000000004</v>
          </cell>
          <cell r="U141">
            <v>1.5351089588377831E-2</v>
          </cell>
          <cell r="W141">
            <v>0</v>
          </cell>
          <cell r="Y141">
            <v>0.28999999999999998</v>
          </cell>
          <cell r="AA141">
            <v>0.49</v>
          </cell>
          <cell r="AB141">
            <v>24.27</v>
          </cell>
          <cell r="AC141">
            <v>27.823746</v>
          </cell>
          <cell r="AE141">
            <v>0</v>
          </cell>
          <cell r="AG141">
            <v>0</v>
          </cell>
          <cell r="AI141">
            <v>27.823746</v>
          </cell>
          <cell r="AK141">
            <v>121.678</v>
          </cell>
          <cell r="AM141">
            <v>13.914</v>
          </cell>
          <cell r="AO141">
            <v>33.048000000000002</v>
          </cell>
          <cell r="AQ141">
            <v>168.64</v>
          </cell>
          <cell r="AS141">
            <v>4.9329999999999998</v>
          </cell>
          <cell r="AU141">
            <v>66.965000000000003</v>
          </cell>
          <cell r="AW141">
            <v>241.68499999999997</v>
          </cell>
          <cell r="AY141">
            <v>0</v>
          </cell>
          <cell r="BA141">
            <v>20.253</v>
          </cell>
          <cell r="BC141">
            <v>30.661999999999999</v>
          </cell>
          <cell r="BE141">
            <v>0</v>
          </cell>
          <cell r="BG141">
            <v>33.507999999999996</v>
          </cell>
          <cell r="BI141">
            <v>208.17699999999999</v>
          </cell>
          <cell r="BK141">
            <v>36799</v>
          </cell>
          <cell r="BM141">
            <v>81.826000000000008</v>
          </cell>
          <cell r="BO141">
            <v>37.954000000000008</v>
          </cell>
          <cell r="BQ141">
            <v>0.99200000000001154</v>
          </cell>
          <cell r="BS141" t="str">
            <v>N.A.</v>
          </cell>
          <cell r="BU141">
            <v>6.8580000000000112</v>
          </cell>
          <cell r="BW141">
            <v>0</v>
          </cell>
          <cell r="BY141">
            <v>0</v>
          </cell>
          <cell r="CA141">
            <v>0</v>
          </cell>
          <cell r="CC141">
            <v>0</v>
          </cell>
          <cell r="CE141">
            <v>0</v>
          </cell>
          <cell r="CG141">
            <v>44.75</v>
          </cell>
          <cell r="CI141">
            <v>21.22</v>
          </cell>
          <cell r="CK141">
            <v>-2.6499999999999986</v>
          </cell>
          <cell r="CM141" t="str">
            <v>N.A.</v>
          </cell>
          <cell r="CO141">
            <v>-2.0399999999999987</v>
          </cell>
          <cell r="CQ141">
            <v>101.02</v>
          </cell>
          <cell r="CS141">
            <v>46.309999999999995</v>
          </cell>
          <cell r="CU141">
            <v>3.1199999999999974</v>
          </cell>
          <cell r="CW141" t="str">
            <v>N.A.</v>
          </cell>
          <cell r="CY141">
            <v>8.8099999999999969</v>
          </cell>
          <cell r="DA141">
            <v>146.59</v>
          </cell>
          <cell r="DC141">
            <v>66.010000000000005</v>
          </cell>
          <cell r="DE141">
            <v>8.9200000000000088</v>
          </cell>
          <cell r="DG141" t="str">
            <v>N.A.</v>
          </cell>
          <cell r="DI141">
            <v>17.650000000000009</v>
          </cell>
          <cell r="DK141" t="str">
            <v>DRW</v>
          </cell>
          <cell r="DM141">
            <v>36826</v>
          </cell>
        </row>
        <row r="142">
          <cell r="A142">
            <v>132</v>
          </cell>
          <cell r="C142" t="str">
            <v>Ceragon</v>
          </cell>
          <cell r="D142" t="str">
            <v>Ceragon</v>
          </cell>
          <cell r="E142" t="str">
            <v>CRNT</v>
          </cell>
          <cell r="G142">
            <v>36832</v>
          </cell>
          <cell r="H142">
            <v>36799</v>
          </cell>
          <cell r="I142" t="str">
            <v>Alexander</v>
          </cell>
          <cell r="K142" t="str">
            <v>Bwright</v>
          </cell>
          <cell r="M142">
            <v>12.125</v>
          </cell>
          <cell r="O142">
            <v>10.625</v>
          </cell>
          <cell r="Q142">
            <v>32</v>
          </cell>
          <cell r="S142">
            <v>0.5</v>
          </cell>
          <cell r="U142">
            <v>-0.42967201598821853</v>
          </cell>
          <cell r="W142">
            <v>-0.73780328724236899</v>
          </cell>
          <cell r="Y142">
            <v>-0.23</v>
          </cell>
          <cell r="AA142">
            <v>-0.08</v>
          </cell>
          <cell r="AB142">
            <v>19.763000000000002</v>
          </cell>
          <cell r="AC142">
            <v>20.5</v>
          </cell>
          <cell r="AE142">
            <v>4.88225</v>
          </cell>
          <cell r="AG142">
            <v>1.1599999999999999</v>
          </cell>
          <cell r="AI142">
            <v>24.915164639175259</v>
          </cell>
          <cell r="AK142">
            <v>93.977000000000004</v>
          </cell>
          <cell r="AM142">
            <v>9.620000000000001</v>
          </cell>
          <cell r="AO142">
            <v>14.599</v>
          </cell>
          <cell r="AQ142">
            <v>118.19600000000001</v>
          </cell>
          <cell r="AS142">
            <v>4.53</v>
          </cell>
          <cell r="AU142">
            <v>0</v>
          </cell>
          <cell r="AW142">
            <v>123.15100000000001</v>
          </cell>
          <cell r="AY142">
            <v>0</v>
          </cell>
          <cell r="BA142">
            <v>7.766</v>
          </cell>
          <cell r="BC142">
            <v>10.89</v>
          </cell>
          <cell r="BE142">
            <v>0</v>
          </cell>
          <cell r="BG142">
            <v>11.72</v>
          </cell>
          <cell r="BI142">
            <v>111.431</v>
          </cell>
          <cell r="BK142">
            <v>36799</v>
          </cell>
          <cell r="BM142">
            <v>19.266999999999999</v>
          </cell>
          <cell r="BO142">
            <v>7.7430000000000003</v>
          </cell>
          <cell r="BQ142">
            <v>-5.8649999999999984</v>
          </cell>
          <cell r="BS142" t="str">
            <v>N.A.</v>
          </cell>
          <cell r="BU142">
            <v>-4.8219999999999983</v>
          </cell>
          <cell r="BW142">
            <v>0.42599999999999999</v>
          </cell>
          <cell r="BY142">
            <v>6.4000000000000001E-2</v>
          </cell>
          <cell r="CA142">
            <v>-3.242</v>
          </cell>
          <cell r="CC142">
            <v>-2.984</v>
          </cell>
          <cell r="CE142">
            <v>-3.1520000000000001</v>
          </cell>
          <cell r="CG142">
            <v>4.5519999999999996</v>
          </cell>
          <cell r="CI142">
            <v>0.85499999999999954</v>
          </cell>
          <cell r="CK142">
            <v>-5.5670000000000002</v>
          </cell>
          <cell r="CM142">
            <v>-3.4390000000000001</v>
          </cell>
          <cell r="CO142">
            <v>-5.6560000000000006</v>
          </cell>
          <cell r="CQ142">
            <v>20.873000000000001</v>
          </cell>
          <cell r="CS142">
            <v>8.9520000000000017</v>
          </cell>
          <cell r="CU142">
            <v>-5.9989999999999988</v>
          </cell>
          <cell r="CW142" t="str">
            <v>N.A.</v>
          </cell>
          <cell r="CY142">
            <v>-3.9019999999999988</v>
          </cell>
          <cell r="DA142">
            <v>45.365000000000002</v>
          </cell>
          <cell r="DC142">
            <v>21.216000000000001</v>
          </cell>
          <cell r="DE142">
            <v>-2.8299999999999983</v>
          </cell>
          <cell r="DG142" t="str">
            <v>N.A.</v>
          </cell>
          <cell r="DI142">
            <v>1.2700000000000014</v>
          </cell>
          <cell r="DK142" t="str">
            <v>DRW</v>
          </cell>
          <cell r="DM142">
            <v>36776</v>
          </cell>
        </row>
        <row r="143">
          <cell r="A143">
            <v>133</v>
          </cell>
          <cell r="C143" t="str">
            <v>interWAVE Communications International</v>
          </cell>
          <cell r="D143" t="str">
            <v>interWAVE Communications</v>
          </cell>
          <cell r="E143" t="str">
            <v>IWAV</v>
          </cell>
          <cell r="G143">
            <v>36832</v>
          </cell>
          <cell r="H143">
            <v>36799</v>
          </cell>
          <cell r="I143" t="str">
            <v>Bwright</v>
          </cell>
          <cell r="K143" t="str">
            <v>NA</v>
          </cell>
          <cell r="M143">
            <v>3.3125</v>
          </cell>
          <cell r="O143">
            <v>3</v>
          </cell>
          <cell r="Q143">
            <v>68.6875</v>
          </cell>
          <cell r="S143">
            <v>0.4</v>
          </cell>
          <cell r="U143">
            <v>-0.70578345085525063</v>
          </cell>
          <cell r="W143">
            <v>0</v>
          </cell>
          <cell r="Y143">
            <v>-0.54</v>
          </cell>
          <cell r="AA143">
            <v>0.03</v>
          </cell>
          <cell r="AB143">
            <v>48.521999999999998</v>
          </cell>
          <cell r="AC143">
            <v>48.451481999999999</v>
          </cell>
          <cell r="AE143">
            <v>5.61273</v>
          </cell>
          <cell r="AG143">
            <v>3.7</v>
          </cell>
          <cell r="AI143">
            <v>48.451481999999999</v>
          </cell>
          <cell r="AK143">
            <v>114.39699999999999</v>
          </cell>
          <cell r="AM143">
            <v>22.364999999999998</v>
          </cell>
          <cell r="AO143">
            <v>8.8680000000000003</v>
          </cell>
          <cell r="AQ143">
            <v>145.63</v>
          </cell>
          <cell r="AS143">
            <v>8.4809999999999999</v>
          </cell>
          <cell r="AU143">
            <v>0</v>
          </cell>
          <cell r="AW143">
            <v>178.57399999999998</v>
          </cell>
          <cell r="AY143">
            <v>1.35</v>
          </cell>
          <cell r="BA143">
            <v>14.959</v>
          </cell>
          <cell r="BC143">
            <v>16.309000000000001</v>
          </cell>
          <cell r="BE143">
            <v>0</v>
          </cell>
          <cell r="BG143">
            <v>16.309000000000001</v>
          </cell>
          <cell r="BI143">
            <v>162.26499999999999</v>
          </cell>
          <cell r="BK143">
            <v>36799</v>
          </cell>
          <cell r="BM143">
            <v>35.222000000000001</v>
          </cell>
          <cell r="BO143">
            <v>14.524000000000001</v>
          </cell>
          <cell r="BQ143">
            <v>-26.083999999999996</v>
          </cell>
          <cell r="BS143">
            <v>-12.072999999999995</v>
          </cell>
          <cell r="BU143">
            <v>-20.568999999999996</v>
          </cell>
          <cell r="BW143">
            <v>0</v>
          </cell>
          <cell r="BY143">
            <v>0</v>
          </cell>
          <cell r="CA143">
            <v>0</v>
          </cell>
          <cell r="CC143">
            <v>0</v>
          </cell>
          <cell r="CE143">
            <v>0</v>
          </cell>
          <cell r="CG143">
            <v>0</v>
          </cell>
          <cell r="CI143">
            <v>0</v>
          </cell>
          <cell r="CK143">
            <v>0</v>
          </cell>
          <cell r="CM143">
            <v>0</v>
          </cell>
          <cell r="CO143">
            <v>0</v>
          </cell>
          <cell r="CQ143">
            <v>0</v>
          </cell>
          <cell r="CS143">
            <v>0</v>
          </cell>
          <cell r="CU143">
            <v>0</v>
          </cell>
          <cell r="CW143">
            <v>0</v>
          </cell>
          <cell r="CY143">
            <v>0</v>
          </cell>
          <cell r="DA143">
            <v>0</v>
          </cell>
          <cell r="DC143">
            <v>0</v>
          </cell>
          <cell r="DE143">
            <v>0</v>
          </cell>
          <cell r="DG143">
            <v>0</v>
          </cell>
          <cell r="DI143">
            <v>0</v>
          </cell>
          <cell r="DK143">
            <v>0</v>
          </cell>
          <cell r="DM143">
            <v>0</v>
          </cell>
        </row>
        <row r="144">
          <cell r="A144">
            <v>134</v>
          </cell>
          <cell r="C144" t="str">
            <v>Motorola, Inc.</v>
          </cell>
          <cell r="D144" t="str">
            <v>Motorola</v>
          </cell>
          <cell r="E144" t="str">
            <v>MOT</v>
          </cell>
          <cell r="G144">
            <v>36833</v>
          </cell>
          <cell r="H144">
            <v>36799</v>
          </cell>
          <cell r="I144" t="str">
            <v>Bwright</v>
          </cell>
          <cell r="K144" t="str">
            <v>NA</v>
          </cell>
          <cell r="M144">
            <v>20.75</v>
          </cell>
          <cell r="O144">
            <v>20.1875</v>
          </cell>
          <cell r="Q144">
            <v>60.208330000000004</v>
          </cell>
          <cell r="S144">
            <v>0.22</v>
          </cell>
          <cell r="U144">
            <v>0.94666666666666666</v>
          </cell>
          <cell r="W144">
            <v>0.62666666666666659</v>
          </cell>
          <cell r="Y144">
            <v>0.96</v>
          </cell>
          <cell r="AA144">
            <v>1.18</v>
          </cell>
          <cell r="AB144">
            <v>2184.366</v>
          </cell>
          <cell r="AC144">
            <v>2180.6190240000001</v>
          </cell>
          <cell r="AE144">
            <v>93.878999999999991</v>
          </cell>
          <cell r="AG144">
            <v>17.333333333333332</v>
          </cell>
          <cell r="AI144">
            <v>2196.0770119518074</v>
          </cell>
          <cell r="AK144">
            <v>3093</v>
          </cell>
          <cell r="AM144">
            <v>6718</v>
          </cell>
          <cell r="AO144">
            <v>5557</v>
          </cell>
          <cell r="AQ144">
            <v>19423</v>
          </cell>
          <cell r="AS144">
            <v>10664</v>
          </cell>
          <cell r="AU144">
            <v>9022</v>
          </cell>
          <cell r="AW144">
            <v>44177</v>
          </cell>
          <cell r="AY144">
            <v>5262</v>
          </cell>
          <cell r="BA144">
            <v>3960</v>
          </cell>
          <cell r="BC144">
            <v>15470</v>
          </cell>
          <cell r="BE144">
            <v>3106</v>
          </cell>
          <cell r="BG144">
            <v>23035</v>
          </cell>
          <cell r="BI144">
            <v>21142</v>
          </cell>
          <cell r="BK144">
            <v>36799</v>
          </cell>
          <cell r="BM144">
            <v>37608</v>
          </cell>
          <cell r="BO144">
            <v>14218</v>
          </cell>
          <cell r="BQ144">
            <v>4546</v>
          </cell>
          <cell r="BS144">
            <v>6789</v>
          </cell>
          <cell r="BU144">
            <v>3283</v>
          </cell>
          <cell r="BW144">
            <v>0</v>
          </cell>
          <cell r="BY144">
            <v>0</v>
          </cell>
          <cell r="CA144">
            <v>0</v>
          </cell>
          <cell r="CC144">
            <v>0</v>
          </cell>
          <cell r="CE144">
            <v>0</v>
          </cell>
          <cell r="CG144">
            <v>33075</v>
          </cell>
          <cell r="CI144">
            <v>12444</v>
          </cell>
          <cell r="CK144">
            <v>3438</v>
          </cell>
          <cell r="CM144">
            <v>5681</v>
          </cell>
          <cell r="CO144">
            <v>2536</v>
          </cell>
          <cell r="CQ144">
            <v>38000</v>
          </cell>
          <cell r="CS144">
            <v>15360</v>
          </cell>
          <cell r="CU144">
            <v>3370</v>
          </cell>
          <cell r="CW144">
            <v>5727</v>
          </cell>
          <cell r="CY144">
            <v>1747</v>
          </cell>
          <cell r="DA144">
            <v>44000</v>
          </cell>
          <cell r="DC144">
            <v>18071</v>
          </cell>
          <cell r="DE144">
            <v>4443</v>
          </cell>
          <cell r="DG144">
            <v>6989</v>
          </cell>
          <cell r="DI144">
            <v>2715</v>
          </cell>
          <cell r="DK144" t="str">
            <v>ML</v>
          </cell>
          <cell r="DM144">
            <v>36818</v>
          </cell>
        </row>
        <row r="145">
          <cell r="A145">
            <v>135</v>
          </cell>
          <cell r="C145" t="str">
            <v>Netro Corp.</v>
          </cell>
          <cell r="D145" t="str">
            <v xml:space="preserve">Netro </v>
          </cell>
          <cell r="E145" t="str">
            <v>NTRO</v>
          </cell>
          <cell r="G145">
            <v>36833</v>
          </cell>
          <cell r="H145">
            <v>36799</v>
          </cell>
          <cell r="I145" t="str">
            <v>Alexander</v>
          </cell>
          <cell r="K145" t="str">
            <v>Bwright</v>
          </cell>
          <cell r="M145">
            <v>11.0625</v>
          </cell>
          <cell r="O145">
            <v>11.0625</v>
          </cell>
          <cell r="Q145">
            <v>101.1875</v>
          </cell>
          <cell r="S145">
            <v>0.51</v>
          </cell>
          <cell r="U145">
            <v>-0.32999999999999985</v>
          </cell>
          <cell r="W145">
            <v>-0.71</v>
          </cell>
          <cell r="Y145">
            <v>-0.15</v>
          </cell>
          <cell r="AA145">
            <v>0.3</v>
          </cell>
          <cell r="AB145">
            <v>50.654000000000003</v>
          </cell>
          <cell r="AC145">
            <v>50.653734</v>
          </cell>
          <cell r="AE145">
            <v>6.8444599999999998</v>
          </cell>
          <cell r="AG145">
            <v>7.1779999999999999</v>
          </cell>
          <cell r="AI145">
            <v>53.057106191638418</v>
          </cell>
          <cell r="AK145">
            <v>384.89699999999999</v>
          </cell>
          <cell r="AM145">
            <v>11.74</v>
          </cell>
          <cell r="AO145">
            <v>19.664000000000001</v>
          </cell>
          <cell r="AQ145">
            <v>419.387</v>
          </cell>
          <cell r="AS145">
            <v>5.9020000000000001</v>
          </cell>
          <cell r="AU145">
            <v>0</v>
          </cell>
          <cell r="AW145">
            <v>425.28899999999999</v>
          </cell>
          <cell r="AY145">
            <v>6.3739999999999997</v>
          </cell>
          <cell r="BA145">
            <v>10.497</v>
          </cell>
          <cell r="BC145">
            <v>26.268999999999998</v>
          </cell>
          <cell r="BE145">
            <v>1.7669999999999999</v>
          </cell>
          <cell r="BG145">
            <v>28.035999999999998</v>
          </cell>
          <cell r="BI145">
            <v>397.25299999999999</v>
          </cell>
          <cell r="BK145">
            <v>36799</v>
          </cell>
          <cell r="BM145">
            <v>54.168999999999997</v>
          </cell>
          <cell r="BO145">
            <v>12.867999999999995</v>
          </cell>
          <cell r="BQ145">
            <v>-27.436000000000014</v>
          </cell>
          <cell r="BS145" t="str">
            <v>N.A.</v>
          </cell>
          <cell r="BU145">
            <v>-14.099000000000016</v>
          </cell>
          <cell r="BW145">
            <v>0</v>
          </cell>
          <cell r="BY145">
            <v>0</v>
          </cell>
          <cell r="CA145">
            <v>0</v>
          </cell>
          <cell r="CC145">
            <v>0</v>
          </cell>
          <cell r="CE145">
            <v>0</v>
          </cell>
          <cell r="CG145">
            <v>18.184999999999999</v>
          </cell>
          <cell r="CI145">
            <v>3.3109999999999982</v>
          </cell>
          <cell r="CK145">
            <v>-28.048999999999999</v>
          </cell>
          <cell r="CM145">
            <v>-28.048999999999999</v>
          </cell>
          <cell r="CO145">
            <v>-27.696000000000002</v>
          </cell>
          <cell r="CQ145">
            <v>72.31</v>
          </cell>
          <cell r="CS145">
            <v>22.990000000000002</v>
          </cell>
          <cell r="CU145">
            <v>-25.97</v>
          </cell>
          <cell r="CW145">
            <v>-25.97</v>
          </cell>
          <cell r="CY145">
            <v>-9.32</v>
          </cell>
          <cell r="DA145">
            <v>184.68</v>
          </cell>
          <cell r="DC145">
            <v>79.52000000000001</v>
          </cell>
          <cell r="DE145">
            <v>2.4200000000000159</v>
          </cell>
          <cell r="DG145">
            <v>2.4200000000000159</v>
          </cell>
          <cell r="DI145">
            <v>19.260000000000016</v>
          </cell>
          <cell r="DK145" t="str">
            <v>DRW</v>
          </cell>
          <cell r="DM145">
            <v>36740</v>
          </cell>
        </row>
        <row r="146">
          <cell r="A146">
            <v>136</v>
          </cell>
          <cell r="C146" t="str">
            <v>P-Com</v>
          </cell>
          <cell r="D146" t="str">
            <v>P-Com</v>
          </cell>
          <cell r="E146" t="str">
            <v>PCOM</v>
          </cell>
          <cell r="G146">
            <v>36844</v>
          </cell>
          <cell r="H146">
            <v>36799</v>
          </cell>
          <cell r="I146" t="str">
            <v>Bwright</v>
          </cell>
          <cell r="K146" t="str">
            <v>NA</v>
          </cell>
          <cell r="M146">
            <v>3.71875</v>
          </cell>
          <cell r="O146">
            <v>3.71875</v>
          </cell>
          <cell r="Q146">
            <v>23.71875</v>
          </cell>
          <cell r="S146">
            <v>0.25</v>
          </cell>
          <cell r="U146">
            <v>-0.31000000000000005</v>
          </cell>
          <cell r="W146">
            <v>-0.89</v>
          </cell>
          <cell r="Y146">
            <v>-0.23</v>
          </cell>
          <cell r="AA146">
            <v>0.2</v>
          </cell>
          <cell r="AB146">
            <v>80.373000000000005</v>
          </cell>
          <cell r="AC146">
            <v>77.228710000000007</v>
          </cell>
          <cell r="AE146">
            <v>6.6349999999999998</v>
          </cell>
          <cell r="AG146">
            <v>6.26</v>
          </cell>
          <cell r="AI146">
            <v>77.228710000000007</v>
          </cell>
          <cell r="AK146">
            <v>34.176000000000002</v>
          </cell>
          <cell r="AM146">
            <v>43.923999999999999</v>
          </cell>
          <cell r="AO146">
            <v>62.47</v>
          </cell>
          <cell r="AQ146">
            <v>151.71299999999999</v>
          </cell>
          <cell r="AS146">
            <v>27.327999999999999</v>
          </cell>
          <cell r="AU146">
            <v>0</v>
          </cell>
          <cell r="AW146">
            <v>206.5</v>
          </cell>
          <cell r="AY146">
            <v>10.647</v>
          </cell>
          <cell r="BA146">
            <v>36.679000000000002</v>
          </cell>
          <cell r="BC146">
            <v>79.519000000000005</v>
          </cell>
          <cell r="BE146">
            <v>29.7</v>
          </cell>
          <cell r="BG146">
            <v>111.143</v>
          </cell>
          <cell r="BI146">
            <v>95.356999999999999</v>
          </cell>
          <cell r="BK146">
            <v>36799</v>
          </cell>
          <cell r="BM146">
            <v>206.89200000000002</v>
          </cell>
          <cell r="BO146">
            <v>32.803000000000026</v>
          </cell>
          <cell r="BQ146">
            <v>-22.571999999999974</v>
          </cell>
          <cell r="BS146">
            <v>9.7340000000000302</v>
          </cell>
          <cell r="BU146">
            <v>-105.10299999999998</v>
          </cell>
          <cell r="BW146">
            <v>0</v>
          </cell>
          <cell r="BY146">
            <v>0</v>
          </cell>
          <cell r="CA146">
            <v>0</v>
          </cell>
          <cell r="CC146">
            <v>0</v>
          </cell>
          <cell r="CE146">
            <v>0</v>
          </cell>
          <cell r="CG146">
            <v>161.6</v>
          </cell>
          <cell r="CI146">
            <v>44.599999999999994</v>
          </cell>
          <cell r="CK146">
            <v>-35.800000000000011</v>
          </cell>
          <cell r="CM146">
            <v>-35.800000000000011</v>
          </cell>
          <cell r="CO146">
            <v>-40.70000000000001</v>
          </cell>
          <cell r="CQ146">
            <v>240.3</v>
          </cell>
          <cell r="CS146">
            <v>65.900000000000006</v>
          </cell>
          <cell r="CU146">
            <v>-1.4000000000000057</v>
          </cell>
          <cell r="CW146">
            <v>-1.4000000000000057</v>
          </cell>
          <cell r="CY146">
            <v>-11.300000000000006</v>
          </cell>
          <cell r="DA146">
            <v>334.2</v>
          </cell>
          <cell r="DC146">
            <v>108.6</v>
          </cell>
          <cell r="DE146">
            <v>33.799999999999997</v>
          </cell>
          <cell r="DG146">
            <v>33.799999999999997</v>
          </cell>
          <cell r="DI146">
            <v>26.199999999999996</v>
          </cell>
          <cell r="DK146" t="str">
            <v>DRW</v>
          </cell>
          <cell r="DM146">
            <v>36651</v>
          </cell>
        </row>
        <row r="147">
          <cell r="A147">
            <v>137</v>
          </cell>
          <cell r="C147" t="str">
            <v>Proxim Inc.</v>
          </cell>
          <cell r="D147" t="str">
            <v>Proxim</v>
          </cell>
          <cell r="E147" t="str">
            <v>PROX</v>
          </cell>
          <cell r="G147">
            <v>36833</v>
          </cell>
          <cell r="H147">
            <v>36799</v>
          </cell>
          <cell r="I147" t="str">
            <v>Alexander</v>
          </cell>
          <cell r="K147" t="str">
            <v>Bwright</v>
          </cell>
          <cell r="M147">
            <v>44.5</v>
          </cell>
          <cell r="O147">
            <v>28</v>
          </cell>
          <cell r="Q147">
            <v>85.328130000000002</v>
          </cell>
          <cell r="S147">
            <v>0.4</v>
          </cell>
          <cell r="U147">
            <v>0.42000000000000004</v>
          </cell>
          <cell r="W147">
            <v>0.36</v>
          </cell>
          <cell r="Y147">
            <v>0.5</v>
          </cell>
          <cell r="AA147">
            <v>0.78</v>
          </cell>
          <cell r="AB147">
            <v>26.22</v>
          </cell>
          <cell r="AC147">
            <v>25.185995999999999</v>
          </cell>
          <cell r="AE147">
            <v>5.4394279999999995</v>
          </cell>
          <cell r="AG147">
            <v>11.581188316124415</v>
          </cell>
          <cell r="AI147">
            <v>29.209805123595505</v>
          </cell>
          <cell r="AK147">
            <v>42.792999999999999</v>
          </cell>
          <cell r="AM147">
            <v>26.876000000000001</v>
          </cell>
          <cell r="AO147">
            <v>30.337</v>
          </cell>
          <cell r="AQ147">
            <v>104.818</v>
          </cell>
          <cell r="AS147">
            <v>9.0190000000000001</v>
          </cell>
          <cell r="AU147">
            <v>27.381999999999998</v>
          </cell>
          <cell r="AW147">
            <v>185.88</v>
          </cell>
          <cell r="AY147">
            <v>0</v>
          </cell>
          <cell r="BA147">
            <v>4.6890000000000001</v>
          </cell>
          <cell r="BC147">
            <v>11.388</v>
          </cell>
          <cell r="BE147">
            <v>0.54200000000000004</v>
          </cell>
          <cell r="BG147">
            <v>16.756999999999998</v>
          </cell>
          <cell r="BI147">
            <v>169.12299999999999</v>
          </cell>
          <cell r="BK147">
            <v>36799</v>
          </cell>
          <cell r="BM147">
            <v>93.068999999999988</v>
          </cell>
          <cell r="BO147">
            <v>43.36999999999999</v>
          </cell>
          <cell r="BQ147">
            <v>14.916999999999991</v>
          </cell>
          <cell r="BS147">
            <v>19.382999999999992</v>
          </cell>
          <cell r="BU147">
            <v>12.401999999999989</v>
          </cell>
          <cell r="BW147">
            <v>0</v>
          </cell>
          <cell r="BY147">
            <v>0</v>
          </cell>
          <cell r="CA147">
            <v>0</v>
          </cell>
          <cell r="CC147">
            <v>0</v>
          </cell>
          <cell r="CE147">
            <v>0</v>
          </cell>
          <cell r="CG147">
            <v>69.066999999999993</v>
          </cell>
          <cell r="CI147">
            <v>32.909999999999997</v>
          </cell>
          <cell r="CK147">
            <v>10.018999999999998</v>
          </cell>
          <cell r="CM147">
            <v>12.256999999999998</v>
          </cell>
          <cell r="CO147">
            <v>9.1649999999999991</v>
          </cell>
          <cell r="CQ147">
            <v>107.371</v>
          </cell>
          <cell r="CS147">
            <v>49.892999999999994</v>
          </cell>
          <cell r="CU147">
            <v>18.201999999999995</v>
          </cell>
          <cell r="CW147" t="str">
            <v>N.A.</v>
          </cell>
          <cell r="CY147">
            <v>14.525999999999993</v>
          </cell>
          <cell r="DA147">
            <v>155.19999999999999</v>
          </cell>
          <cell r="DC147">
            <v>75.208999999999989</v>
          </cell>
          <cell r="DE147">
            <v>32.528999999999989</v>
          </cell>
          <cell r="DG147" t="str">
            <v>N.A.</v>
          </cell>
          <cell r="DI147">
            <v>23.548999999999992</v>
          </cell>
          <cell r="DK147" t="str">
            <v>TWP</v>
          </cell>
          <cell r="DM147">
            <v>36817</v>
          </cell>
        </row>
        <row r="148">
          <cell r="A148">
            <v>138</v>
          </cell>
          <cell r="C148" t="str">
            <v>QUALCOMM Inc.</v>
          </cell>
          <cell r="D148" t="str">
            <v xml:space="preserve">QUALCOMM </v>
          </cell>
          <cell r="E148" t="str">
            <v>QCOM</v>
          </cell>
          <cell r="G148">
            <v>36833</v>
          </cell>
          <cell r="H148">
            <v>36799</v>
          </cell>
          <cell r="I148" t="str">
            <v>Bwright</v>
          </cell>
          <cell r="K148" t="str">
            <v>NA</v>
          </cell>
          <cell r="M148">
            <v>83.46875</v>
          </cell>
          <cell r="O148">
            <v>53</v>
          </cell>
          <cell r="Q148">
            <v>179.3125</v>
          </cell>
          <cell r="S148">
            <v>0.4</v>
          </cell>
          <cell r="U148">
            <v>1.0531924126618815</v>
          </cell>
          <cell r="W148">
            <v>0.8</v>
          </cell>
          <cell r="Y148">
            <v>1.06</v>
          </cell>
          <cell r="AA148">
            <v>1.27</v>
          </cell>
          <cell r="AB148">
            <v>748.43500000000006</v>
          </cell>
          <cell r="AC148">
            <v>745.05940399999997</v>
          </cell>
          <cell r="AE148">
            <v>31.303000000000001</v>
          </cell>
          <cell r="AG148">
            <v>26.23</v>
          </cell>
          <cell r="AI148">
            <v>766.52545675926615</v>
          </cell>
          <cell r="AK148">
            <v>1772.393</v>
          </cell>
          <cell r="AM148">
            <v>606.97900000000004</v>
          </cell>
          <cell r="AO148">
            <v>85.366</v>
          </cell>
          <cell r="AQ148">
            <v>2729.9800000000005</v>
          </cell>
          <cell r="AS148">
            <v>431.70499999999998</v>
          </cell>
          <cell r="AU148">
            <v>748.52099999999996</v>
          </cell>
          <cell r="AW148">
            <v>6062.982</v>
          </cell>
          <cell r="AY148">
            <v>0</v>
          </cell>
          <cell r="BA148">
            <v>241.69200000000001</v>
          </cell>
          <cell r="BC148">
            <v>472.29300000000001</v>
          </cell>
          <cell r="BE148">
            <v>46.643000000000001</v>
          </cell>
          <cell r="BG148">
            <v>546.654</v>
          </cell>
          <cell r="BI148">
            <v>5516.3280000000004</v>
          </cell>
          <cell r="BK148">
            <v>36799</v>
          </cell>
          <cell r="BM148">
            <v>2680.5250000000005</v>
          </cell>
          <cell r="BO148">
            <v>1703.9380000000006</v>
          </cell>
          <cell r="BQ148">
            <v>1082.0110000000004</v>
          </cell>
          <cell r="BS148">
            <v>1082.0110000000004</v>
          </cell>
          <cell r="BU148">
            <v>843.37700000000041</v>
          </cell>
          <cell r="BW148">
            <v>0</v>
          </cell>
          <cell r="BY148">
            <v>0</v>
          </cell>
          <cell r="CA148">
            <v>0</v>
          </cell>
          <cell r="CC148">
            <v>0</v>
          </cell>
          <cell r="CE148">
            <v>0</v>
          </cell>
          <cell r="CG148">
            <v>4116</v>
          </cell>
          <cell r="CI148">
            <v>1624</v>
          </cell>
          <cell r="CK148">
            <v>587</v>
          </cell>
          <cell r="CM148">
            <v>587</v>
          </cell>
          <cell r="CO148">
            <v>329</v>
          </cell>
          <cell r="CQ148">
            <v>2688</v>
          </cell>
          <cell r="CS148">
            <v>1676</v>
          </cell>
          <cell r="CU148">
            <v>1064</v>
          </cell>
          <cell r="CW148">
            <v>1064</v>
          </cell>
          <cell r="CY148">
            <v>831</v>
          </cell>
          <cell r="DA148">
            <v>5675</v>
          </cell>
          <cell r="DC148">
            <v>3620</v>
          </cell>
          <cell r="DE148">
            <v>2370</v>
          </cell>
          <cell r="DG148">
            <v>2370</v>
          </cell>
          <cell r="DI148">
            <v>1796</v>
          </cell>
          <cell r="DK148">
            <v>0</v>
          </cell>
          <cell r="DM148">
            <v>0</v>
          </cell>
        </row>
        <row r="149">
          <cell r="A149">
            <v>139</v>
          </cell>
          <cell r="C149" t="str">
            <v>DMC Stratex Corp.</v>
          </cell>
          <cell r="D149" t="str">
            <v xml:space="preserve">DMX Stratix </v>
          </cell>
          <cell r="E149" t="str">
            <v>STXN</v>
          </cell>
          <cell r="G149">
            <v>36829</v>
          </cell>
          <cell r="H149">
            <v>36799</v>
          </cell>
          <cell r="I149" t="str">
            <v>Bwright</v>
          </cell>
          <cell r="K149" t="str">
            <v>NA</v>
          </cell>
          <cell r="M149">
            <v>16.4375</v>
          </cell>
          <cell r="O149">
            <v>14.75</v>
          </cell>
          <cell r="Q149">
            <v>48.5</v>
          </cell>
          <cell r="S149">
            <v>0.2</v>
          </cell>
          <cell r="U149">
            <v>0.5</v>
          </cell>
          <cell r="W149">
            <v>0.03</v>
          </cell>
          <cell r="Y149">
            <v>0.53</v>
          </cell>
          <cell r="AA149">
            <v>0.76</v>
          </cell>
          <cell r="AB149">
            <v>73.024000000000001</v>
          </cell>
          <cell r="AC149">
            <v>73.389596999999995</v>
          </cell>
          <cell r="AE149">
            <v>6.4119999999999999</v>
          </cell>
          <cell r="AG149">
            <v>10.72</v>
          </cell>
          <cell r="AI149">
            <v>75.619900269961974</v>
          </cell>
          <cell r="AK149">
            <v>82.721999999999994</v>
          </cell>
          <cell r="AM149">
            <v>126.505</v>
          </cell>
          <cell r="AO149">
            <v>87.201999999999998</v>
          </cell>
          <cell r="AQ149">
            <v>308.85499999999996</v>
          </cell>
          <cell r="AS149">
            <v>47.396000000000001</v>
          </cell>
          <cell r="AU149">
            <v>0</v>
          </cell>
          <cell r="AW149">
            <v>371.38399999999996</v>
          </cell>
          <cell r="AY149">
            <v>0</v>
          </cell>
          <cell r="BA149">
            <v>55.866999999999997</v>
          </cell>
          <cell r="BC149">
            <v>87.16</v>
          </cell>
          <cell r="BE149">
            <v>0</v>
          </cell>
          <cell r="BG149">
            <v>87.16</v>
          </cell>
          <cell r="BI149">
            <v>284.22399999999999</v>
          </cell>
          <cell r="BK149">
            <v>36799</v>
          </cell>
          <cell r="BM149">
            <v>358.18999999999994</v>
          </cell>
          <cell r="BO149">
            <v>115.95099999999996</v>
          </cell>
          <cell r="BQ149">
            <v>32.835599999999957</v>
          </cell>
          <cell r="BS149">
            <v>49.429599999999958</v>
          </cell>
          <cell r="BU149">
            <v>30.924599999999955</v>
          </cell>
          <cell r="BW149">
            <v>0</v>
          </cell>
          <cell r="BY149">
            <v>0</v>
          </cell>
          <cell r="CA149">
            <v>0</v>
          </cell>
          <cell r="CC149">
            <v>0</v>
          </cell>
          <cell r="CE149">
            <v>0</v>
          </cell>
          <cell r="CG149">
            <v>271.64100000000002</v>
          </cell>
          <cell r="CI149">
            <v>77.878000000000014</v>
          </cell>
          <cell r="CK149">
            <v>5.0220000000000198</v>
          </cell>
          <cell r="CM149">
            <v>5.0220000000000198</v>
          </cell>
          <cell r="CO149">
            <v>2.1600000000000197</v>
          </cell>
          <cell r="CQ149">
            <v>371.822</v>
          </cell>
          <cell r="CS149">
            <v>127.04599999999999</v>
          </cell>
          <cell r="CU149">
            <v>39.890999999999991</v>
          </cell>
          <cell r="CW149">
            <v>39.890999999999991</v>
          </cell>
          <cell r="CY149">
            <v>37.918999999999997</v>
          </cell>
          <cell r="DA149">
            <v>481</v>
          </cell>
          <cell r="DC149">
            <v>173.93</v>
          </cell>
          <cell r="DE149">
            <v>65.344999999999999</v>
          </cell>
          <cell r="DG149">
            <v>65.344999999999999</v>
          </cell>
          <cell r="DI149">
            <v>59.11</v>
          </cell>
          <cell r="DK149" t="str">
            <v>MSDW</v>
          </cell>
          <cell r="DM149">
            <v>36788</v>
          </cell>
        </row>
        <row r="150">
          <cell r="A150">
            <v>140</v>
          </cell>
          <cell r="C150" t="str">
            <v>Triton Network Systems Inc.</v>
          </cell>
          <cell r="D150" t="str">
            <v xml:space="preserve">Triton Network Systems </v>
          </cell>
          <cell r="E150" t="str">
            <v>TNSI</v>
          </cell>
          <cell r="G150">
            <v>36832</v>
          </cell>
          <cell r="H150">
            <v>36799</v>
          </cell>
          <cell r="I150" t="str">
            <v>Alexander</v>
          </cell>
          <cell r="K150" t="str">
            <v>Bwright</v>
          </cell>
          <cell r="M150">
            <v>3.65625</v>
          </cell>
          <cell r="O150">
            <v>3.125</v>
          </cell>
          <cell r="Q150">
            <v>44.6875</v>
          </cell>
          <cell r="S150">
            <v>0.5</v>
          </cell>
          <cell r="U150">
            <v>-1.4805909435427849</v>
          </cell>
          <cell r="W150">
            <v>-1.0942957094677976</v>
          </cell>
          <cell r="Y150">
            <v>-1.4</v>
          </cell>
          <cell r="AA150">
            <v>-0.88</v>
          </cell>
          <cell r="AB150">
            <v>33.831000000000003</v>
          </cell>
          <cell r="AC150">
            <v>34.868594000000002</v>
          </cell>
          <cell r="AE150">
            <v>2.0924369999999999</v>
          </cell>
          <cell r="AG150">
            <v>9.6999999999999993</v>
          </cell>
          <cell r="AI150">
            <v>34.868594000000002</v>
          </cell>
          <cell r="AK150">
            <v>87.167000000000002</v>
          </cell>
          <cell r="AM150">
            <v>3.9940000000000002</v>
          </cell>
          <cell r="AO150">
            <v>16.638999999999999</v>
          </cell>
          <cell r="AQ150">
            <v>108.973</v>
          </cell>
          <cell r="AS150">
            <v>18.792999999999999</v>
          </cell>
          <cell r="AU150">
            <v>0</v>
          </cell>
          <cell r="AW150">
            <v>168.12099999999998</v>
          </cell>
          <cell r="AY150">
            <v>2.8</v>
          </cell>
          <cell r="BA150">
            <v>14.347</v>
          </cell>
          <cell r="BC150">
            <v>17.146999999999998</v>
          </cell>
          <cell r="BE150">
            <v>5.9560000000000004</v>
          </cell>
          <cell r="BG150">
            <v>23.102999999999998</v>
          </cell>
          <cell r="BI150">
            <v>145.018</v>
          </cell>
          <cell r="BK150">
            <v>36799</v>
          </cell>
          <cell r="BM150">
            <v>16.728999999999999</v>
          </cell>
          <cell r="BO150">
            <v>-8.9825750000000042</v>
          </cell>
          <cell r="BQ150">
            <v>-41.689974000000014</v>
          </cell>
          <cell r="BS150">
            <v>-36.294204000000015</v>
          </cell>
          <cell r="BU150">
            <v>-38.63313500000001</v>
          </cell>
          <cell r="BW150">
            <v>0</v>
          </cell>
          <cell r="BY150">
            <v>-2.3256809999999999</v>
          </cell>
          <cell r="CA150">
            <v>-18.104998999999999</v>
          </cell>
          <cell r="CC150">
            <v>-17.812646000000001</v>
          </cell>
          <cell r="CE150">
            <v>-17.224067999999999</v>
          </cell>
          <cell r="CG150">
            <v>0</v>
          </cell>
          <cell r="CI150">
            <v>0</v>
          </cell>
          <cell r="CK150">
            <v>-23.215399000000001</v>
          </cell>
          <cell r="CM150">
            <v>-21.646629000000001</v>
          </cell>
          <cell r="CO150">
            <v>-21.229560000000003</v>
          </cell>
          <cell r="CQ150">
            <v>30.23</v>
          </cell>
          <cell r="CS150">
            <v>1.2160000000000011</v>
          </cell>
          <cell r="CU150">
            <v>-46.164000000000001</v>
          </cell>
          <cell r="CW150">
            <v>-38.864000000000004</v>
          </cell>
          <cell r="CY150">
            <v>-44.164000000000001</v>
          </cell>
          <cell r="DA150">
            <v>74.995000000000005</v>
          </cell>
          <cell r="DC150">
            <v>26.125000000000007</v>
          </cell>
          <cell r="DE150">
            <v>-31.563999999999993</v>
          </cell>
          <cell r="DG150">
            <v>-22.663999999999994</v>
          </cell>
          <cell r="DI150">
            <v>-30.863999999999994</v>
          </cell>
          <cell r="DK150" t="str">
            <v>Piper</v>
          </cell>
          <cell r="DM150">
            <v>36789</v>
          </cell>
        </row>
        <row r="151">
          <cell r="A151">
            <v>141</v>
          </cell>
          <cell r="C151" t="str">
            <v xml:space="preserve">Vyyo </v>
          </cell>
          <cell r="D151" t="str">
            <v xml:space="preserve">Vyyo </v>
          </cell>
          <cell r="E151" t="str">
            <v>VYYO</v>
          </cell>
          <cell r="G151">
            <v>36825</v>
          </cell>
          <cell r="H151">
            <v>36799</v>
          </cell>
          <cell r="I151" t="str">
            <v>Bwright</v>
          </cell>
          <cell r="K151" t="str">
            <v>BWright</v>
          </cell>
          <cell r="M151">
            <v>10.5</v>
          </cell>
          <cell r="O151">
            <v>10.5</v>
          </cell>
          <cell r="Q151">
            <v>44.125</v>
          </cell>
          <cell r="S151">
            <v>0.4</v>
          </cell>
          <cell r="U151">
            <v>-0.47000000000000008</v>
          </cell>
          <cell r="W151">
            <v>0</v>
          </cell>
          <cell r="Y151">
            <v>-0.69</v>
          </cell>
          <cell r="AA151">
            <v>-0.63</v>
          </cell>
          <cell r="AB151">
            <v>37.588999999999999</v>
          </cell>
          <cell r="AC151">
            <v>35.793644</v>
          </cell>
          <cell r="AE151">
            <v>5.2843749999999998</v>
          </cell>
          <cell r="AG151">
            <v>5.6169530549970439</v>
          </cell>
          <cell r="AI151">
            <v>38.251153638095239</v>
          </cell>
          <cell r="AK151">
            <v>137.291</v>
          </cell>
          <cell r="AM151">
            <v>2.351</v>
          </cell>
          <cell r="AO151">
            <v>3.754</v>
          </cell>
          <cell r="AQ151">
            <v>145.36399999999998</v>
          </cell>
          <cell r="AS151">
            <v>2.6459999999999999</v>
          </cell>
          <cell r="AU151">
            <v>0</v>
          </cell>
          <cell r="AW151">
            <v>148.00999999999996</v>
          </cell>
          <cell r="AY151">
            <v>0</v>
          </cell>
          <cell r="BA151">
            <v>3.1190000000000002</v>
          </cell>
          <cell r="BC151">
            <v>13.541</v>
          </cell>
          <cell r="BE151">
            <v>0</v>
          </cell>
          <cell r="BG151">
            <v>13.541</v>
          </cell>
          <cell r="BI151">
            <v>134.46899999999999</v>
          </cell>
          <cell r="BK151">
            <v>36799</v>
          </cell>
          <cell r="BM151">
            <v>10.475</v>
          </cell>
          <cell r="BO151">
            <v>2.7050000000000001</v>
          </cell>
          <cell r="BQ151">
            <v>-29.524999999999999</v>
          </cell>
          <cell r="BS151">
            <v>-7.9639999999999986</v>
          </cell>
          <cell r="BU151">
            <v>-52.762999999999998</v>
          </cell>
          <cell r="BW151">
            <v>2.4489999999999998</v>
          </cell>
          <cell r="BY151">
            <v>2.4489999999999998</v>
          </cell>
          <cell r="CA151">
            <v>2.4489999999999998</v>
          </cell>
          <cell r="CC151">
            <v>2.4489999999999998</v>
          </cell>
          <cell r="CE151">
            <v>2.4489999999999998</v>
          </cell>
          <cell r="CG151">
            <v>4.2300000000000004</v>
          </cell>
          <cell r="CI151">
            <v>-8.599999999999941E-2</v>
          </cell>
          <cell r="CK151">
            <v>-8.599999999999941E-2</v>
          </cell>
          <cell r="CM151">
            <v>-8.599999999999941E-2</v>
          </cell>
          <cell r="CO151">
            <v>-8.599999999999941E-2</v>
          </cell>
          <cell r="CQ151">
            <v>14.16</v>
          </cell>
          <cell r="CS151">
            <v>4.1999999999999993</v>
          </cell>
          <cell r="CU151">
            <v>-25.820000000000004</v>
          </cell>
          <cell r="CW151">
            <v>-25.820000000000004</v>
          </cell>
          <cell r="CY151">
            <v>-22.250000000000004</v>
          </cell>
          <cell r="DA151">
            <v>56.48</v>
          </cell>
          <cell r="DC151">
            <v>21</v>
          </cell>
          <cell r="DE151">
            <v>-23.9</v>
          </cell>
          <cell r="DG151">
            <v>-23.9</v>
          </cell>
          <cell r="DI151">
            <v>-20.9</v>
          </cell>
          <cell r="DK151" t="str">
            <v>DRW</v>
          </cell>
          <cell r="DM151">
            <v>36753</v>
          </cell>
        </row>
        <row r="152">
          <cell r="A152">
            <v>142</v>
          </cell>
          <cell r="C152" t="str">
            <v>Somera Communications, Inc.</v>
          </cell>
          <cell r="D152" t="str">
            <v>Somera</v>
          </cell>
          <cell r="E152" t="str">
            <v>SMRA</v>
          </cell>
          <cell r="G152">
            <v>36830</v>
          </cell>
          <cell r="H152">
            <v>36799</v>
          </cell>
          <cell r="I152" t="str">
            <v>Alexander</v>
          </cell>
          <cell r="K152">
            <v>0</v>
          </cell>
          <cell r="M152">
            <v>9.1875</v>
          </cell>
          <cell r="O152">
            <v>7</v>
          </cell>
          <cell r="Q152">
            <v>19</v>
          </cell>
          <cell r="S152">
            <v>0.22500000000000001</v>
          </cell>
          <cell r="U152">
            <v>0</v>
          </cell>
          <cell r="W152">
            <v>0</v>
          </cell>
          <cell r="Y152">
            <v>0.51</v>
          </cell>
          <cell r="AA152">
            <v>0.63</v>
          </cell>
          <cell r="AB152">
            <v>47.838000000000001</v>
          </cell>
          <cell r="AC152">
            <v>47.837499999999999</v>
          </cell>
          <cell r="AE152">
            <v>3.1884980000000001</v>
          </cell>
          <cell r="AG152">
            <v>9.5394182935037115</v>
          </cell>
          <cell r="AI152">
            <v>47.837499999999999</v>
          </cell>
          <cell r="AK152">
            <v>37.656999999999996</v>
          </cell>
          <cell r="AM152">
            <v>36.598999999999997</v>
          </cell>
          <cell r="AO152">
            <v>28.513000000000002</v>
          </cell>
          <cell r="AQ152">
            <v>108.68100000000001</v>
          </cell>
          <cell r="AS152">
            <v>4.7450000000000001</v>
          </cell>
          <cell r="AU152">
            <v>0</v>
          </cell>
          <cell r="AW152">
            <v>129.846</v>
          </cell>
          <cell r="AY152">
            <v>0</v>
          </cell>
          <cell r="BA152">
            <v>19.692</v>
          </cell>
          <cell r="BC152">
            <v>24.439999999999998</v>
          </cell>
          <cell r="BE152">
            <v>0</v>
          </cell>
          <cell r="BG152">
            <v>24.439999999999998</v>
          </cell>
          <cell r="BI152">
            <v>105.40600000000001</v>
          </cell>
          <cell r="BK152">
            <v>36799</v>
          </cell>
          <cell r="BM152">
            <v>187.572</v>
          </cell>
          <cell r="BO152">
            <v>68.91500000000002</v>
          </cell>
          <cell r="BQ152">
            <v>37.34800000000002</v>
          </cell>
          <cell r="BS152" t="str">
            <v>N.A.</v>
          </cell>
          <cell r="BU152">
            <v>41.90000000000002</v>
          </cell>
          <cell r="BW152">
            <v>0</v>
          </cell>
          <cell r="BY152">
            <v>0</v>
          </cell>
          <cell r="CA152">
            <v>0</v>
          </cell>
          <cell r="CC152">
            <v>0</v>
          </cell>
          <cell r="CE152">
            <v>0</v>
          </cell>
          <cell r="CG152">
            <v>125.121</v>
          </cell>
          <cell r="CI152">
            <v>44.099999999999994</v>
          </cell>
          <cell r="CK152">
            <v>25.023999999999994</v>
          </cell>
          <cell r="CM152">
            <v>25.797999999999995</v>
          </cell>
          <cell r="CO152">
            <v>40.233999999999995</v>
          </cell>
          <cell r="CQ152">
            <v>212.8</v>
          </cell>
          <cell r="CS152">
            <v>77.900000000000006</v>
          </cell>
          <cell r="CU152">
            <v>40.400000000000006</v>
          </cell>
          <cell r="CW152">
            <v>40.400000000000006</v>
          </cell>
          <cell r="CY152">
            <v>24.800000000000004</v>
          </cell>
          <cell r="DA152">
            <v>323.8</v>
          </cell>
          <cell r="DC152">
            <v>114.9</v>
          </cell>
          <cell r="DE152">
            <v>55.000000000000007</v>
          </cell>
          <cell r="DG152">
            <v>55.000000000000007</v>
          </cell>
          <cell r="DI152">
            <v>32.900000000000006</v>
          </cell>
          <cell r="DK152" t="str">
            <v>TWP</v>
          </cell>
          <cell r="DM152">
            <v>36819</v>
          </cell>
        </row>
        <row r="153">
          <cell r="A153">
            <v>143</v>
          </cell>
          <cell r="C153" t="str">
            <v>Endwave Corporation</v>
          </cell>
          <cell r="D153" t="str">
            <v>Endwave</v>
          </cell>
          <cell r="E153" t="str">
            <v>ENWV</v>
          </cell>
          <cell r="G153">
            <v>0</v>
          </cell>
          <cell r="H153" t="str">
            <v/>
          </cell>
          <cell r="I153">
            <v>0</v>
          </cell>
          <cell r="K153">
            <v>0</v>
          </cell>
          <cell r="M153">
            <v>9.96875</v>
          </cell>
          <cell r="O153">
            <v>9.96875</v>
          </cell>
          <cell r="Q153">
            <v>19.25</v>
          </cell>
          <cell r="S153">
            <v>0</v>
          </cell>
          <cell r="U153">
            <v>0</v>
          </cell>
          <cell r="W153">
            <v>0</v>
          </cell>
          <cell r="Y153">
            <v>0</v>
          </cell>
          <cell r="AA153">
            <v>0</v>
          </cell>
          <cell r="AB153">
            <v>32.542999999999999</v>
          </cell>
          <cell r="AC153">
            <v>0</v>
          </cell>
          <cell r="AE153">
            <v>0</v>
          </cell>
          <cell r="AG153">
            <v>0</v>
          </cell>
          <cell r="AI153">
            <v>0</v>
          </cell>
          <cell r="AK153">
            <v>0</v>
          </cell>
          <cell r="AM153">
            <v>0</v>
          </cell>
          <cell r="AO153">
            <v>0</v>
          </cell>
          <cell r="AQ153">
            <v>0</v>
          </cell>
          <cell r="AS153">
            <v>0</v>
          </cell>
          <cell r="AU153">
            <v>0</v>
          </cell>
          <cell r="AW153">
            <v>0</v>
          </cell>
          <cell r="AY153">
            <v>0</v>
          </cell>
          <cell r="BA153">
            <v>0</v>
          </cell>
          <cell r="BC153">
            <v>0</v>
          </cell>
          <cell r="BE153">
            <v>0</v>
          </cell>
          <cell r="BG153">
            <v>0</v>
          </cell>
          <cell r="BI153">
            <v>0</v>
          </cell>
          <cell r="BK153" t="str">
            <v/>
          </cell>
          <cell r="BM153">
            <v>0</v>
          </cell>
          <cell r="BO153">
            <v>0</v>
          </cell>
          <cell r="BQ153">
            <v>0</v>
          </cell>
          <cell r="BS153">
            <v>0</v>
          </cell>
          <cell r="BU153">
            <v>0</v>
          </cell>
          <cell r="BW153">
            <v>0</v>
          </cell>
          <cell r="BY153">
            <v>0</v>
          </cell>
          <cell r="CA153">
            <v>0</v>
          </cell>
          <cell r="CC153">
            <v>0</v>
          </cell>
          <cell r="CE153">
            <v>0</v>
          </cell>
          <cell r="CG153">
            <v>0</v>
          </cell>
          <cell r="CI153">
            <v>0</v>
          </cell>
          <cell r="CK153">
            <v>0</v>
          </cell>
          <cell r="CM153">
            <v>0</v>
          </cell>
          <cell r="CO153">
            <v>0</v>
          </cell>
          <cell r="CQ153">
            <v>0</v>
          </cell>
          <cell r="CS153">
            <v>0</v>
          </cell>
          <cell r="CU153">
            <v>0</v>
          </cell>
          <cell r="CW153">
            <v>0</v>
          </cell>
          <cell r="CY153">
            <v>0</v>
          </cell>
          <cell r="DA153">
            <v>0</v>
          </cell>
          <cell r="DC153">
            <v>0</v>
          </cell>
          <cell r="DE153">
            <v>0</v>
          </cell>
          <cell r="DG153">
            <v>0</v>
          </cell>
          <cell r="DI153">
            <v>0</v>
          </cell>
          <cell r="DK153">
            <v>0</v>
          </cell>
          <cell r="DM153">
            <v>0</v>
          </cell>
        </row>
        <row r="154">
          <cell r="A154">
            <v>144</v>
          </cell>
        </row>
        <row r="155">
          <cell r="A155">
            <v>145</v>
          </cell>
          <cell r="C155" t="str">
            <v>ENDWAVE - Ask jamie about it.</v>
          </cell>
          <cell r="D155" t="str">
            <v>ENWV</v>
          </cell>
        </row>
        <row r="156">
          <cell r="A156">
            <v>146</v>
          </cell>
        </row>
        <row r="157">
          <cell r="A157">
            <v>147</v>
          </cell>
        </row>
        <row r="158">
          <cell r="A158">
            <v>148</v>
          </cell>
        </row>
        <row r="159">
          <cell r="A159">
            <v>149</v>
          </cell>
          <cell r="C159" t="str">
            <v>Brocade Communications Systems, Inc.</v>
          </cell>
          <cell r="D159" t="str">
            <v>Brocade Communications</v>
          </cell>
          <cell r="E159" t="str">
            <v>BRCD</v>
          </cell>
          <cell r="G159">
            <v>36817</v>
          </cell>
          <cell r="H159">
            <v>36736</v>
          </cell>
          <cell r="I159" t="str">
            <v>Swift</v>
          </cell>
          <cell r="K159">
            <v>0</v>
          </cell>
          <cell r="M159">
            <v>161</v>
          </cell>
          <cell r="O159">
            <v>60.5</v>
          </cell>
          <cell r="Q159">
            <v>266.625</v>
          </cell>
          <cell r="S159">
            <v>0.5</v>
          </cell>
          <cell r="U159">
            <v>0.36</v>
          </cell>
          <cell r="W159">
            <v>0.1</v>
          </cell>
          <cell r="Y159">
            <v>0.68</v>
          </cell>
          <cell r="AA159">
            <v>1.21</v>
          </cell>
          <cell r="AB159">
            <v>110.429</v>
          </cell>
          <cell r="AC159">
            <v>110.42931</v>
          </cell>
          <cell r="AE159">
            <v>11.731223999999999</v>
          </cell>
          <cell r="AG159">
            <v>9.39</v>
          </cell>
          <cell r="AI159">
            <v>121.47633404124224</v>
          </cell>
          <cell r="AK159">
            <v>129.59100000000001</v>
          </cell>
          <cell r="AM159">
            <v>53.018999999999998</v>
          </cell>
          <cell r="AO159">
            <v>1.5229999999999999</v>
          </cell>
          <cell r="AQ159">
            <v>253.95500000000001</v>
          </cell>
          <cell r="AS159">
            <v>21.712</v>
          </cell>
          <cell r="AU159">
            <v>0</v>
          </cell>
          <cell r="AW159">
            <v>275.66700000000003</v>
          </cell>
          <cell r="AY159">
            <v>0</v>
          </cell>
          <cell r="BA159">
            <v>31.382000000000001</v>
          </cell>
          <cell r="BC159">
            <v>62.691000000000003</v>
          </cell>
          <cell r="BE159">
            <v>0</v>
          </cell>
          <cell r="BG159">
            <v>62.691000000000003</v>
          </cell>
          <cell r="BI159">
            <v>212.976</v>
          </cell>
          <cell r="BK159">
            <v>36736</v>
          </cell>
          <cell r="BM159">
            <v>227.02499999999998</v>
          </cell>
          <cell r="BO159">
            <v>127.91099999999997</v>
          </cell>
          <cell r="BQ159">
            <v>51.45799999999997</v>
          </cell>
          <cell r="BS159" t="str">
            <v>N.A.</v>
          </cell>
          <cell r="BU159">
            <v>45.381999999999969</v>
          </cell>
          <cell r="BW159">
            <v>0</v>
          </cell>
          <cell r="BY159">
            <v>0</v>
          </cell>
          <cell r="CA159">
            <v>0</v>
          </cell>
          <cell r="CC159">
            <v>0</v>
          </cell>
          <cell r="CE159">
            <v>0</v>
          </cell>
          <cell r="CG159">
            <v>91.85</v>
          </cell>
          <cell r="CI159">
            <v>47.179999999999993</v>
          </cell>
          <cell r="CK159">
            <v>8.8199999999999861</v>
          </cell>
          <cell r="CM159" t="str">
            <v>N.A.</v>
          </cell>
          <cell r="CO159">
            <v>9.9299999999999855</v>
          </cell>
          <cell r="CQ159">
            <v>404.19100000000003</v>
          </cell>
          <cell r="CS159">
            <v>238.87900000000002</v>
          </cell>
          <cell r="CU159">
            <v>109.173</v>
          </cell>
          <cell r="CW159">
            <v>109.173</v>
          </cell>
          <cell r="CY159">
            <v>77.510999999999996</v>
          </cell>
          <cell r="DA159">
            <v>776</v>
          </cell>
          <cell r="DC159">
            <v>465.6</v>
          </cell>
          <cell r="DE159">
            <v>217.28</v>
          </cell>
          <cell r="DG159" t="str">
            <v>N.A.</v>
          </cell>
          <cell r="DI159">
            <v>154.36500000000001</v>
          </cell>
          <cell r="DK159" t="str">
            <v>RS</v>
          </cell>
          <cell r="DM159">
            <v>36755</v>
          </cell>
        </row>
        <row r="160">
          <cell r="A160">
            <v>150</v>
          </cell>
          <cell r="C160" t="str">
            <v>Paradyne Networks, Inc.</v>
          </cell>
          <cell r="D160" t="str">
            <v>Paradyne Networks</v>
          </cell>
          <cell r="E160" t="str">
            <v>PDYN</v>
          </cell>
          <cell r="G160">
            <v>36831</v>
          </cell>
          <cell r="H160">
            <v>36799</v>
          </cell>
          <cell r="I160" t="str">
            <v>Waldman</v>
          </cell>
          <cell r="K160">
            <v>0</v>
          </cell>
          <cell r="M160">
            <v>2.703125</v>
          </cell>
          <cell r="O160">
            <v>2.703125</v>
          </cell>
          <cell r="Q160">
            <v>50.25</v>
          </cell>
          <cell r="S160">
            <v>0.2</v>
          </cell>
          <cell r="U160">
            <v>0.24</v>
          </cell>
          <cell r="W160">
            <v>0.26</v>
          </cell>
          <cell r="Y160">
            <v>0.08</v>
          </cell>
          <cell r="AA160">
            <v>0.15</v>
          </cell>
          <cell r="AB160">
            <v>32.555999999999997</v>
          </cell>
          <cell r="AC160">
            <v>31.641804</v>
          </cell>
          <cell r="AE160">
            <v>4.4764150000000003</v>
          </cell>
          <cell r="AG160">
            <v>10.3</v>
          </cell>
          <cell r="AI160">
            <v>31.641804</v>
          </cell>
          <cell r="AK160">
            <v>26.581</v>
          </cell>
          <cell r="AM160">
            <v>29.027999999999999</v>
          </cell>
          <cell r="AO160">
            <v>46.857999999999997</v>
          </cell>
          <cell r="AQ160">
            <v>112.70699999999998</v>
          </cell>
          <cell r="AS160">
            <v>20.419</v>
          </cell>
          <cell r="AU160">
            <v>0</v>
          </cell>
          <cell r="AW160">
            <v>142.40399999999997</v>
          </cell>
          <cell r="AY160">
            <v>0.49</v>
          </cell>
          <cell r="BA160">
            <v>28.12</v>
          </cell>
          <cell r="BC160">
            <v>57.721000000000004</v>
          </cell>
          <cell r="BE160">
            <v>0.28699999999999998</v>
          </cell>
          <cell r="BG160">
            <v>58.008000000000003</v>
          </cell>
          <cell r="BI160">
            <v>84.396000000000001</v>
          </cell>
          <cell r="BK160">
            <v>36799</v>
          </cell>
          <cell r="BM160">
            <v>257.11500000000001</v>
          </cell>
          <cell r="BO160">
            <v>105.66300000000001</v>
          </cell>
          <cell r="BQ160">
            <v>3.7700000000000102</v>
          </cell>
          <cell r="BS160" t="str">
            <v>N.A.</v>
          </cell>
          <cell r="BU160">
            <v>5.6640000000000104</v>
          </cell>
          <cell r="BW160">
            <v>0</v>
          </cell>
          <cell r="BY160">
            <v>0</v>
          </cell>
          <cell r="CA160">
            <v>0</v>
          </cell>
          <cell r="CC160">
            <v>0</v>
          </cell>
          <cell r="CE160">
            <v>0</v>
          </cell>
          <cell r="CG160">
            <v>225.90899999999999</v>
          </cell>
          <cell r="CI160">
            <v>100.961</v>
          </cell>
          <cell r="CK160">
            <v>7.0519999999999925</v>
          </cell>
          <cell r="CM160">
            <v>7.0519999999999925</v>
          </cell>
          <cell r="CO160">
            <v>7.8889999999999931</v>
          </cell>
          <cell r="CQ160">
            <v>247.64</v>
          </cell>
          <cell r="CS160">
            <v>99.95999999999998</v>
          </cell>
          <cell r="CU160">
            <v>0.25999999999997669</v>
          </cell>
          <cell r="CW160" t="str">
            <v>N.A.</v>
          </cell>
          <cell r="CY160">
            <v>3.1399999999999766</v>
          </cell>
          <cell r="DA160">
            <v>232.23</v>
          </cell>
          <cell r="DC160">
            <v>103.59</v>
          </cell>
          <cell r="DE160">
            <v>1.6599999999999966</v>
          </cell>
          <cell r="DG160" t="str">
            <v>N.A.</v>
          </cell>
          <cell r="DI160">
            <v>5.3399999999999963</v>
          </cell>
          <cell r="DK160" t="str">
            <v>DRW</v>
          </cell>
          <cell r="DM160">
            <v>36811</v>
          </cell>
        </row>
        <row r="161">
          <cell r="A161">
            <v>151</v>
          </cell>
          <cell r="C161" t="str">
            <v>3Com Corporation</v>
          </cell>
          <cell r="D161" t="str">
            <v xml:space="preserve">3Com </v>
          </cell>
          <cell r="E161" t="str">
            <v>COMS</v>
          </cell>
          <cell r="G161">
            <v>36761</v>
          </cell>
          <cell r="H161">
            <v>36677</v>
          </cell>
          <cell r="I161" t="str">
            <v>Waldman</v>
          </cell>
          <cell r="K161">
            <v>0</v>
          </cell>
          <cell r="M161">
            <v>13.40625</v>
          </cell>
          <cell r="O161">
            <v>12.9375</v>
          </cell>
          <cell r="Q161">
            <v>104.125</v>
          </cell>
          <cell r="S161">
            <v>0.16</v>
          </cell>
          <cell r="U161">
            <v>0.61</v>
          </cell>
          <cell r="W161">
            <v>1.1299999999999999</v>
          </cell>
          <cell r="Y161">
            <v>-0.68</v>
          </cell>
          <cell r="AA161">
            <v>0.16</v>
          </cell>
          <cell r="AB161">
            <v>350.077</v>
          </cell>
          <cell r="AC161">
            <v>348.97361699999999</v>
          </cell>
          <cell r="AE161">
            <v>42.835000000000001</v>
          </cell>
          <cell r="AG161">
            <v>30.39</v>
          </cell>
          <cell r="AI161">
            <v>348.97361699999999</v>
          </cell>
          <cell r="AK161">
            <v>3069.94</v>
          </cell>
          <cell r="AM161">
            <v>355.54</v>
          </cell>
          <cell r="AO161">
            <v>285.94200000000001</v>
          </cell>
          <cell r="AQ161">
            <v>4769.6589999999997</v>
          </cell>
          <cell r="AS161">
            <v>705.82399999999996</v>
          </cell>
          <cell r="AU161">
            <v>655.77200000000005</v>
          </cell>
          <cell r="AW161">
            <v>6492.9539999999988</v>
          </cell>
          <cell r="AY161">
            <v>14.459</v>
          </cell>
          <cell r="BA161">
            <v>363.49700000000001</v>
          </cell>
          <cell r="BC161">
            <v>1182.4760000000001</v>
          </cell>
          <cell r="BE161">
            <v>1188.701</v>
          </cell>
          <cell r="BG161">
            <v>2449.8900000000003</v>
          </cell>
          <cell r="BI161">
            <v>4043.0639999999999</v>
          </cell>
          <cell r="BK161">
            <v>36677</v>
          </cell>
          <cell r="BM161">
            <v>4333.942</v>
          </cell>
          <cell r="BO161">
            <v>1849.0590000000002</v>
          </cell>
          <cell r="BQ161">
            <v>73.344000000000051</v>
          </cell>
          <cell r="BS161" t="str">
            <v>N.A.</v>
          </cell>
          <cell r="BU161">
            <v>164.53919999999997</v>
          </cell>
          <cell r="BW161">
            <v>5571.71</v>
          </cell>
          <cell r="BY161">
            <v>5571.71</v>
          </cell>
          <cell r="CA161">
            <v>5571.71</v>
          </cell>
          <cell r="CC161">
            <v>5571.71</v>
          </cell>
          <cell r="CE161">
            <v>5571.71</v>
          </cell>
          <cell r="CG161">
            <v>4899.3999999999996</v>
          </cell>
          <cell r="CI161">
            <v>2244.7999999999997</v>
          </cell>
          <cell r="CK161">
            <v>438.99999999999977</v>
          </cell>
          <cell r="CM161" t="str">
            <v>N.A.</v>
          </cell>
          <cell r="CO161">
            <v>377.99999999999983</v>
          </cell>
          <cell r="CQ161">
            <v>3462.3</v>
          </cell>
          <cell r="CS161">
            <v>3239.1000000000004</v>
          </cell>
          <cell r="CU161">
            <v>1459.2000000000003</v>
          </cell>
          <cell r="CW161" t="str">
            <v>N.A.</v>
          </cell>
          <cell r="CY161">
            <v>1740.6000000000001</v>
          </cell>
          <cell r="DA161">
            <v>3216.1439999999998</v>
          </cell>
          <cell r="DC161">
            <v>1511.5876799999999</v>
          </cell>
          <cell r="DE161">
            <v>303.66399999999999</v>
          </cell>
          <cell r="DG161" t="str">
            <v>N.A.</v>
          </cell>
          <cell r="DI161">
            <v>282.61200000000002</v>
          </cell>
          <cell r="DK161" t="str">
            <v>MSDW</v>
          </cell>
          <cell r="DM161">
            <v>36741</v>
          </cell>
        </row>
        <row r="162">
          <cell r="A162">
            <v>152</v>
          </cell>
        </row>
        <row r="163">
          <cell r="A163">
            <v>153</v>
          </cell>
        </row>
        <row r="164">
          <cell r="A164">
            <v>154</v>
          </cell>
        </row>
        <row r="165">
          <cell r="A165">
            <v>155</v>
          </cell>
        </row>
        <row r="166">
          <cell r="A166">
            <v>156</v>
          </cell>
        </row>
        <row r="167">
          <cell r="A167">
            <v>157</v>
          </cell>
        </row>
        <row r="168">
          <cell r="A168">
            <v>158</v>
          </cell>
        </row>
        <row r="169">
          <cell r="A169">
            <v>159</v>
          </cell>
        </row>
        <row r="170">
          <cell r="A170">
            <v>160</v>
          </cell>
        </row>
        <row r="171">
          <cell r="A171">
            <v>161</v>
          </cell>
        </row>
        <row r="172">
          <cell r="A172">
            <v>162</v>
          </cell>
        </row>
        <row r="173">
          <cell r="A173">
            <v>163</v>
          </cell>
        </row>
        <row r="174">
          <cell r="A174">
            <v>164</v>
          </cell>
        </row>
        <row r="175">
          <cell r="A175">
            <v>165</v>
          </cell>
        </row>
        <row r="176">
          <cell r="A176">
            <v>166</v>
          </cell>
        </row>
        <row r="177">
          <cell r="A177">
            <v>167</v>
          </cell>
        </row>
        <row r="178">
          <cell r="A178">
            <v>168</v>
          </cell>
        </row>
        <row r="179">
          <cell r="A179">
            <v>169</v>
          </cell>
        </row>
        <row r="180">
          <cell r="A180">
            <v>170</v>
          </cell>
        </row>
        <row r="181">
          <cell r="A181">
            <v>171</v>
          </cell>
        </row>
        <row r="182">
          <cell r="A182">
            <v>172</v>
          </cell>
        </row>
        <row r="183">
          <cell r="A183">
            <v>173</v>
          </cell>
        </row>
        <row r="184">
          <cell r="A184">
            <v>174</v>
          </cell>
        </row>
        <row r="185">
          <cell r="A185">
            <v>175</v>
          </cell>
        </row>
        <row r="186">
          <cell r="A186">
            <v>176</v>
          </cell>
        </row>
        <row r="187">
          <cell r="A187">
            <v>177</v>
          </cell>
        </row>
        <row r="188">
          <cell r="A188">
            <v>178</v>
          </cell>
        </row>
        <row r="189">
          <cell r="A189">
            <v>179</v>
          </cell>
        </row>
        <row r="190">
          <cell r="A190">
            <v>180</v>
          </cell>
        </row>
        <row r="191">
          <cell r="A191">
            <v>181</v>
          </cell>
        </row>
        <row r="192">
          <cell r="A192">
            <v>182</v>
          </cell>
        </row>
        <row r="193">
          <cell r="A193">
            <v>183</v>
          </cell>
        </row>
        <row r="194">
          <cell r="A194">
            <v>184</v>
          </cell>
        </row>
        <row r="195">
          <cell r="A195">
            <v>185</v>
          </cell>
        </row>
        <row r="196">
          <cell r="A196">
            <v>186</v>
          </cell>
        </row>
        <row r="197">
          <cell r="A197">
            <v>187</v>
          </cell>
        </row>
        <row r="198">
          <cell r="A198">
            <v>188</v>
          </cell>
        </row>
        <row r="199">
          <cell r="A199">
            <v>189</v>
          </cell>
        </row>
        <row r="200">
          <cell r="A200">
            <v>190</v>
          </cell>
        </row>
        <row r="201">
          <cell r="A201">
            <v>191</v>
          </cell>
        </row>
        <row r="202">
          <cell r="A202">
            <v>192</v>
          </cell>
        </row>
        <row r="203">
          <cell r="A203">
            <v>193</v>
          </cell>
        </row>
        <row r="204">
          <cell r="A204">
            <v>194</v>
          </cell>
        </row>
        <row r="205">
          <cell r="A205">
            <v>195</v>
          </cell>
        </row>
        <row r="206">
          <cell r="A206">
            <v>196</v>
          </cell>
        </row>
        <row r="207">
          <cell r="A207">
            <v>197</v>
          </cell>
        </row>
        <row r="208">
          <cell r="A208">
            <v>198</v>
          </cell>
        </row>
        <row r="209">
          <cell r="A209">
            <v>199</v>
          </cell>
        </row>
        <row r="210">
          <cell r="A210">
            <v>200</v>
          </cell>
        </row>
        <row r="211">
          <cell r="A211">
            <v>201</v>
          </cell>
        </row>
        <row r="212">
          <cell r="A212">
            <v>202</v>
          </cell>
        </row>
        <row r="213">
          <cell r="A213">
            <v>203</v>
          </cell>
        </row>
        <row r="214">
          <cell r="A214">
            <v>204</v>
          </cell>
        </row>
        <row r="215">
          <cell r="A215">
            <v>205</v>
          </cell>
        </row>
        <row r="216">
          <cell r="A216">
            <v>206</v>
          </cell>
        </row>
        <row r="217">
          <cell r="A217">
            <v>207</v>
          </cell>
        </row>
        <row r="218">
          <cell r="A218">
            <v>208</v>
          </cell>
        </row>
        <row r="219">
          <cell r="A219">
            <v>209</v>
          </cell>
        </row>
        <row r="220">
          <cell r="A220">
            <v>210</v>
          </cell>
        </row>
        <row r="221">
          <cell r="A221">
            <v>211</v>
          </cell>
        </row>
        <row r="222">
          <cell r="A222">
            <v>212</v>
          </cell>
        </row>
        <row r="223">
          <cell r="A223">
            <v>213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Structure"/>
      <sheetName val="Summary"/>
      <sheetName val="Summary with 10% Haircut"/>
      <sheetName val="Model (2) Use This!"/>
      <sheetName val="Model"/>
      <sheetName val="Balance Sheet"/>
      <sheetName val="SF Comps"/>
      <sheetName val="Comp IPO's"/>
      <sheetName val="Comps - Operating"/>
      <sheetName val="Comps - Mar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F7">
            <v>35850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#1 Co prods_components "/>
      <sheetName val="#3 Spider charts"/>
      <sheetName val="#4 Sycamore XAble Matrix"/>
      <sheetName val="#5 M&amp;A Transactions to 7_102000"/>
      <sheetName val="#6 M&amp;A Transactions to 1_172000"/>
      <sheetName val="__FDSCACHE__"/>
      <sheetName val="#7 %PriceChange"/>
      <sheetName val="#8 BOD"/>
      <sheetName val="#9 Managment"/>
      <sheetName val="#10 Co Comparison"/>
      <sheetName val="#11 FC Tables Template"/>
      <sheetName val="#12 Universe Margins"/>
      <sheetName val="#13 ONCI"/>
      <sheetName val="#14 Comparative Statistics"/>
      <sheetName val="#15 Comps"/>
      <sheetName val="#16 PE_Growth Charts"/>
      <sheetName val="#18 Revenues"/>
      <sheetName val="#17 Misc"/>
      <sheetName val="#18 exchange carriers"/>
      <sheetName val="stuff"/>
      <sheetName val="Broadband Cable_DSL Subscribers"/>
      <sheetName val="Acceleration"/>
      <sheetName val="OPTIICS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AN2">
            <v>0.70901871809415762</v>
          </cell>
          <cell r="AT2">
            <v>0.66019673862811123</v>
          </cell>
          <cell r="AZ2">
            <v>0.71994240460763137</v>
          </cell>
        </row>
        <row r="3">
          <cell r="S3">
            <v>0.65919578114700073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  <sheetName val="Tear Sheet"/>
      <sheetName val=" Co prods_components"/>
      <sheetName val="Charts"/>
      <sheetName val="Products Manufacture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JDS Uniphase Corp. (JDSU)</v>
          </cell>
          <cell r="D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D2" t="str">
            <v>Analyst: Hasan Imam, PhD.</v>
          </cell>
        </row>
        <row r="3">
          <cell r="A3" t="str">
            <v>Price Target</v>
          </cell>
          <cell r="B3">
            <v>90</v>
          </cell>
          <cell r="D3" t="str">
            <v>(212) 271-3698</v>
          </cell>
        </row>
        <row r="4">
          <cell r="D4" t="str">
            <v>himam@tweisel.com</v>
          </cell>
        </row>
        <row r="6">
          <cell r="A6" t="str">
            <v>Macro</v>
          </cell>
        </row>
        <row r="7">
          <cell r="A7" t="str">
            <v>1. As carriers shift spending toward next-generation networks with higher optical content, the optical sector is experiencing robust growth even as overall capex growth decelerates near-term.</v>
          </cell>
        </row>
        <row r="8">
          <cell r="A8" t="str">
            <v>2. Industry-wide capacity constraints in optical components has created significant back logs that provide a high degree of visibility going forward.</v>
          </cell>
        </row>
        <row r="9">
          <cell r="A9" t="str">
            <v>3. Enormous challenges in developing component technology, and then producing it in volume, pose high barriers to entry.</v>
          </cell>
        </row>
        <row r="11">
          <cell r="A11" t="str">
            <v>Reasons to Own JDSU</v>
          </cell>
        </row>
        <row r="12">
          <cell r="A12" t="str">
            <v>1. Core holding in a portfolio of technology enablers of the Internet revolution</v>
          </cell>
        </row>
        <row r="13">
          <cell r="A13" t="str">
            <v xml:space="preserve">2. Broadest portfolio of optical components and modules. Supply constraint has created favorable pricing environment, with components providing the margins and modules providing volume. </v>
          </cell>
        </row>
        <row r="14">
          <cell r="A14" t="str">
            <v>3. Valuation attractive. Near-term, indiscriminate sell-off of communications sector stocks has created a buying opportunity. The stock is trading at a ………………….</v>
          </cell>
        </row>
        <row r="15">
          <cell r="A15" t="str">
            <v xml:space="preserve">    sustain more than 50% growth longer term as it rides the bandwidth tsunami..</v>
          </cell>
        </row>
        <row r="17">
          <cell r="A17" t="str">
            <v>The Bear Case</v>
          </cell>
        </row>
        <row r="18">
          <cell r="A18" t="str">
            <v>1. Should carrier CapEx spending decrease more than anticipated, this could have an adverse affect on the industry, despite the shift to optical.</v>
          </cell>
        </row>
        <row r="20">
          <cell r="A20" t="str">
            <v>Product &amp; Competitors</v>
          </cell>
        </row>
        <row r="21">
          <cell r="A21" t="str">
            <v>Network Segment</v>
          </cell>
          <cell r="B21" t="str">
            <v>JDSU's Product</v>
          </cell>
          <cell r="C21" t="str">
            <v>Comments</v>
          </cell>
          <cell r="D21" t="str">
            <v>Selected Competitors</v>
          </cell>
        </row>
        <row r="22">
          <cell r="A22" t="str">
            <v>Transceivers</v>
          </cell>
          <cell r="B22" t="str">
            <v>Laser, modulator, receivers</v>
          </cell>
          <cell r="C22" t="str">
            <v>Comprehensive product portfolio. Leader in OC-192 modulator and transceiver modules.</v>
          </cell>
          <cell r="D22" t="str">
            <v>Agere, Nortel Opto, Alcatel Opto, Coherent</v>
          </cell>
        </row>
        <row r="23">
          <cell r="A23" t="str">
            <v>Amplifiers</v>
          </cell>
          <cell r="B23" t="str">
            <v>EDFA, Raman, SOA</v>
          </cell>
          <cell r="C23" t="str">
            <v>Strong 980 pump laser product line, significant R&amp;D in Raman. Leader in smart amplifiers and ampletes</v>
          </cell>
          <cell r="D23" t="str">
            <v>Corning, SDLI, Nortel Opto., Agere, Tyco</v>
          </cell>
        </row>
        <row r="24">
          <cell r="A24" t="str">
            <v>DWDM</v>
          </cell>
          <cell r="B24" t="str">
            <v>Thin Film Filter</v>
          </cell>
          <cell r="C24" t="str">
            <v>Largest market share in TFF based DWDM modules. R&amp;D in Arrayed Wave-Guides.</v>
          </cell>
          <cell r="D24" t="str">
            <v>Corning, SDLI, Agere, Avanex, New Focus, Oplink</v>
          </cell>
        </row>
        <row r="25">
          <cell r="A25" t="str">
            <v>Switches</v>
          </cell>
          <cell r="B25" t="str">
            <v>Electro-mechanical, MEMS</v>
          </cell>
          <cell r="C25" t="str">
            <v>Largest market share in electro-mechanical protection switches. MEMS effort underway through Cronos acquisition.</v>
          </cell>
          <cell r="D25" t="str">
            <v>Corning, SDL Inc., Chorum</v>
          </cell>
        </row>
        <row r="27">
          <cell r="A27" t="str">
            <v>The Operating model</v>
          </cell>
        </row>
        <row r="28">
          <cell r="A28" t="str">
            <v>1. We think JDS Uniphase can generate almost $4 bil. in revenues in FY2001, a 120% growth off of an already sizable base of $1.7 bil. in FY2000.</v>
          </cell>
        </row>
        <row r="29">
          <cell r="A29" t="str">
            <v>2. We anticipate gross margins to remain virtually flat at 51% in FY2001 from its FY2000 figure of 50.8%.</v>
          </cell>
        </row>
        <row r="30">
          <cell r="A30" t="str">
            <v>3. For FY2001, we project operating expenses to rise to 20.5% of revenue, up from 19.7% for  FY2000, while more than doubling in absolute dollars.</v>
          </cell>
        </row>
        <row r="31">
          <cell r="A31" t="str">
            <v>4. For FY2001, we are projecting JDSU to earn $0.80 in EPS, up almost two fold from FY2000's $0.41 EPS.</v>
          </cell>
        </row>
        <row r="33">
          <cell r="A33" t="str">
            <v>Valuation</v>
          </cell>
        </row>
        <row r="34">
          <cell r="A34" t="str">
            <v xml:space="preserve">1. We rate JDSU a STRONG BUY with a 12-month target price of $100 based on our 10 year DCF model. </v>
          </cell>
        </row>
        <row r="35">
          <cell r="A35" t="str">
            <v>2. JDSU is trading at a deep discount to its peers along various metrics such as P/E, P/S, and PEG.</v>
          </cell>
        </row>
        <row r="36">
          <cell r="A36" t="str">
            <v>3. Qualitatively, We employ our OPTIICS methodology to rate JDSU along 7 variables on which JDS Uniphase passes with flying colors.</v>
          </cell>
        </row>
        <row r="38">
          <cell r="A38" t="str">
            <v>Customers</v>
          </cell>
        </row>
        <row r="39">
          <cell r="A39" t="str">
            <v>1. Alcatel, Nortel, and Lucent each account for 10+% of revenues.  Other customers include Antec, Cisco, Ciena, Corning, Corvis, Ericsson, Fujitsu, Furukawa, General Instrument (Motorola), IBM, Juniper, Marconi, ONI Systems, Scientific Atlanta, Siemens, T</v>
          </cell>
        </row>
        <row r="40">
          <cell r="A40" t="str">
            <v>2. Besides US and Canada, sells directly to customers in Australia, Hong Kong, Japan, Netherlands, Switzerland, and UK. Sales typically denominated in local currency.</v>
          </cell>
        </row>
        <row r="44">
          <cell r="A44" t="str">
            <v>Suppliers</v>
          </cell>
        </row>
        <row r="45">
          <cell r="A45" t="str">
            <v>1. Pump laser chips -- SDL Inc.; semiconductor chip set for solid state microlasers -- Opto Power Corp. Pump diodes -- GEC. Lithium Niobate wafers -- Crystal Technology, GaAs wafers -- Fujikura, specialized fiber -- Philips Key Modules; Lasers -- Sumitomo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>
        <row r="1">
          <cell r="A1" t="str">
            <v>JDS Uniphase  (fiscal year ends June 30)</v>
          </cell>
        </row>
        <row r="2">
          <cell r="A2">
            <v>36922.662806712964</v>
          </cell>
          <cell r="B2">
            <v>36922.662806712964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Millions)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35703</v>
          </cell>
          <cell r="G7">
            <v>35795</v>
          </cell>
          <cell r="H7">
            <v>35884</v>
          </cell>
          <cell r="I7">
            <v>35976</v>
          </cell>
          <cell r="J7">
            <v>35976</v>
          </cell>
          <cell r="L7">
            <v>35703</v>
          </cell>
          <cell r="M7">
            <v>35795</v>
          </cell>
          <cell r="N7">
            <v>35884</v>
          </cell>
          <cell r="O7">
            <v>35976</v>
          </cell>
          <cell r="P7">
            <v>35976</v>
          </cell>
          <cell r="R7">
            <v>35703</v>
          </cell>
          <cell r="S7">
            <v>35795</v>
          </cell>
          <cell r="T7">
            <v>35884</v>
          </cell>
          <cell r="U7">
            <v>35976</v>
          </cell>
          <cell r="V7">
            <v>35976</v>
          </cell>
          <cell r="X7">
            <v>35703</v>
          </cell>
          <cell r="Y7">
            <v>35795</v>
          </cell>
          <cell r="Z7">
            <v>35884</v>
          </cell>
          <cell r="AA7">
            <v>35976</v>
          </cell>
          <cell r="AB7">
            <v>35976</v>
          </cell>
          <cell r="AD7">
            <v>35976</v>
          </cell>
        </row>
        <row r="8">
          <cell r="A8" t="str">
            <v>Operating Revenue:</v>
          </cell>
        </row>
        <row r="9">
          <cell r="A9" t="str">
            <v>Revenues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230.7</v>
          </cell>
          <cell r="L9">
            <v>112.63</v>
          </cell>
          <cell r="M9">
            <v>128.77699999999999</v>
          </cell>
          <cell r="N9">
            <v>154.92099999999999</v>
          </cell>
          <cell r="O9">
            <v>191.56100000000001</v>
          </cell>
          <cell r="P9">
            <v>587.88900000000001</v>
          </cell>
          <cell r="R9">
            <v>230.1</v>
          </cell>
          <cell r="S9">
            <v>281.7</v>
          </cell>
          <cell r="T9">
            <v>394.6</v>
          </cell>
          <cell r="U9">
            <v>524</v>
          </cell>
          <cell r="V9">
            <v>1430.4</v>
          </cell>
          <cell r="X9">
            <v>786.5</v>
          </cell>
          <cell r="Y9">
            <v>928.06999999999994</v>
          </cell>
          <cell r="Z9">
            <v>1039.4384</v>
          </cell>
          <cell r="AA9">
            <v>1143.3822400000001</v>
          </cell>
          <cell r="AB9">
            <v>3897.3906399999996</v>
          </cell>
          <cell r="AD9">
            <v>5846.0859599999994</v>
          </cell>
        </row>
        <row r="10">
          <cell r="A10" t="str">
            <v xml:space="preserve">    y/y %</v>
          </cell>
          <cell r="B10" t="str">
            <v>–</v>
          </cell>
          <cell r="C10" t="str">
            <v>–</v>
          </cell>
          <cell r="D10" t="str">
            <v>–</v>
          </cell>
          <cell r="J10" t="str">
            <v xml:space="preserve">NM  </v>
          </cell>
          <cell r="L10" t="str">
            <v xml:space="preserve">NM  </v>
          </cell>
          <cell r="M10" t="str">
            <v xml:space="preserve">NM  </v>
          </cell>
          <cell r="N10" t="str">
            <v xml:space="preserve">NM  </v>
          </cell>
          <cell r="O10" t="str">
            <v xml:space="preserve">NM  </v>
          </cell>
          <cell r="P10">
            <v>1.5482834850455136</v>
          </cell>
          <cell r="R10">
            <v>1.0429725650359587</v>
          </cell>
          <cell r="S10">
            <v>1.1875024266755712</v>
          </cell>
          <cell r="T10">
            <v>1.5471046533394444</v>
          </cell>
          <cell r="U10">
            <v>1.735421093019978</v>
          </cell>
          <cell r="V10">
            <v>1.4331123732541347</v>
          </cell>
          <cell r="X10">
            <v>1.7083333333333335</v>
          </cell>
          <cell r="Y10">
            <v>2.2945331913383029</v>
          </cell>
          <cell r="Z10">
            <v>1.6341571211353267</v>
          </cell>
          <cell r="AA10">
            <v>1.1820271755725194</v>
          </cell>
          <cell r="AB10">
            <v>1.2009208493336345</v>
          </cell>
          <cell r="AD10">
            <v>0.5</v>
          </cell>
        </row>
        <row r="11">
          <cell r="A11" t="str">
            <v xml:space="preserve">    q/q %</v>
          </cell>
          <cell r="B11" t="str">
            <v>–</v>
          </cell>
          <cell r="C11" t="str">
            <v>–</v>
          </cell>
          <cell r="D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L11" t="str">
            <v xml:space="preserve">NM  </v>
          </cell>
          <cell r="M11" t="str">
            <v xml:space="preserve">NM  </v>
          </cell>
          <cell r="N11" t="str">
            <v xml:space="preserve">NM  </v>
          </cell>
          <cell r="O11" t="str">
            <v xml:space="preserve">NM  </v>
          </cell>
          <cell r="P11" t="str">
            <v>–</v>
          </cell>
          <cell r="R11">
            <v>0.20118395706850545</v>
          </cell>
          <cell r="S11">
            <v>0.22425032594524108</v>
          </cell>
          <cell r="T11">
            <v>0.4007809726659568</v>
          </cell>
          <cell r="U11">
            <v>0.32792701469842878</v>
          </cell>
          <cell r="V11" t="str">
            <v>–</v>
          </cell>
          <cell r="X11">
            <v>0.22698907956318259</v>
          </cell>
          <cell r="Y11">
            <v>0.18</v>
          </cell>
          <cell r="Z11">
            <v>0.12</v>
          </cell>
          <cell r="AA11">
            <v>0.1</v>
          </cell>
          <cell r="AB11" t="str">
            <v>–</v>
          </cell>
          <cell r="AD11" t="str">
            <v>–</v>
          </cell>
        </row>
        <row r="12">
          <cell r="A12" t="str">
            <v>Category 2</v>
          </cell>
          <cell r="B12" t="str">
            <v>NA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</row>
        <row r="13">
          <cell r="A13" t="str">
            <v xml:space="preserve">    y/y %</v>
          </cell>
          <cell r="B13" t="str">
            <v>–</v>
          </cell>
          <cell r="C13" t="str">
            <v>–</v>
          </cell>
          <cell r="D13" t="str">
            <v>–</v>
          </cell>
          <cell r="F13" t="str">
            <v>–</v>
          </cell>
          <cell r="G13" t="str">
            <v>–</v>
          </cell>
          <cell r="H13" t="str">
            <v>–</v>
          </cell>
          <cell r="I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R13" t="str">
            <v>–</v>
          </cell>
          <cell r="S13" t="str">
            <v>–</v>
          </cell>
          <cell r="T13">
            <v>0</v>
          </cell>
          <cell r="U13">
            <v>0</v>
          </cell>
          <cell r="V13" t="e">
            <v>#DIV/0!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e">
            <v>#DIV/0!</v>
          </cell>
          <cell r="AD13">
            <v>0</v>
          </cell>
        </row>
        <row r="14">
          <cell r="A14" t="str">
            <v xml:space="preserve">    q/q %</v>
          </cell>
          <cell r="B14" t="str">
            <v>–</v>
          </cell>
          <cell r="C14" t="str">
            <v>–</v>
          </cell>
          <cell r="D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–</v>
          </cell>
          <cell r="S14" t="str">
            <v>–</v>
          </cell>
          <cell r="T14" t="e">
            <v>#DIV/0!</v>
          </cell>
          <cell r="U14" t="e">
            <v>#DIV/0!</v>
          </cell>
          <cell r="V14" t="str">
            <v>–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str">
            <v>–</v>
          </cell>
          <cell r="AD14" t="e">
            <v>#DIV/0!</v>
          </cell>
        </row>
        <row r="15">
          <cell r="A15" t="str">
            <v>Category 3</v>
          </cell>
          <cell r="B15" t="str">
            <v>NA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C16" t="str">
            <v>–</v>
          </cell>
          <cell r="D16" t="str">
            <v>–</v>
          </cell>
          <cell r="F16" t="str">
            <v>–</v>
          </cell>
          <cell r="G16" t="str">
            <v>–</v>
          </cell>
          <cell r="H16" t="str">
            <v>–</v>
          </cell>
          <cell r="I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>
            <v>0</v>
          </cell>
          <cell r="U16">
            <v>0</v>
          </cell>
          <cell r="V16" t="e">
            <v>#DIV/0!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>
            <v>0</v>
          </cell>
        </row>
        <row r="17">
          <cell r="A17" t="str">
            <v xml:space="preserve">    q/q %</v>
          </cell>
          <cell r="B17" t="str">
            <v>–</v>
          </cell>
          <cell r="C17" t="str">
            <v>–</v>
          </cell>
          <cell r="D17" t="str">
            <v>–</v>
          </cell>
          <cell r="F17" t="str">
            <v>–</v>
          </cell>
          <cell r="G17" t="str">
            <v>–</v>
          </cell>
          <cell r="H17" t="str">
            <v>–</v>
          </cell>
          <cell r="I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e">
            <v>#DIV/0!</v>
          </cell>
          <cell r="U17" t="e">
            <v>#DIV/0!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e">
            <v>#DIV/0!</v>
          </cell>
        </row>
        <row r="19">
          <cell r="A19" t="str">
            <v>Total Operating Revenue</v>
          </cell>
          <cell r="B19" t="str">
            <v>NA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45.488</v>
          </cell>
          <cell r="I19">
            <v>0</v>
          </cell>
          <cell r="J19">
            <v>230.7</v>
          </cell>
          <cell r="L19">
            <v>112.63</v>
          </cell>
          <cell r="M19">
            <v>128.77699999999999</v>
          </cell>
          <cell r="N19">
            <v>154.92099999999999</v>
          </cell>
          <cell r="O19">
            <v>191.56100000000001</v>
          </cell>
          <cell r="P19">
            <v>587.88900000000001</v>
          </cell>
          <cell r="R19">
            <v>230.1</v>
          </cell>
          <cell r="S19">
            <v>281.7</v>
          </cell>
          <cell r="T19">
            <v>394.6</v>
          </cell>
          <cell r="U19">
            <v>524</v>
          </cell>
          <cell r="V19">
            <v>1430.4</v>
          </cell>
          <cell r="X19">
            <v>786.5</v>
          </cell>
          <cell r="Y19">
            <v>928.06999999999994</v>
          </cell>
          <cell r="Z19">
            <v>1039.4384</v>
          </cell>
          <cell r="AA19">
            <v>1143.3822400000001</v>
          </cell>
          <cell r="AB19">
            <v>3897.3906399999996</v>
          </cell>
          <cell r="AD19">
            <v>5846.0859599999994</v>
          </cell>
        </row>
        <row r="20">
          <cell r="A20" t="str">
            <v xml:space="preserve">    y/y %</v>
          </cell>
          <cell r="B20" t="str">
            <v>–</v>
          </cell>
          <cell r="C20" t="str">
            <v>–</v>
          </cell>
          <cell r="D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L20" t="str">
            <v xml:space="preserve">NM  </v>
          </cell>
          <cell r="M20" t="str">
            <v xml:space="preserve">NM  </v>
          </cell>
          <cell r="N20">
            <v>2.4057553640520575</v>
          </cell>
          <cell r="O20" t="str">
            <v xml:space="preserve">NM  </v>
          </cell>
          <cell r="P20">
            <v>1.5482834850455136</v>
          </cell>
          <cell r="R20">
            <v>1.0429725650359587</v>
          </cell>
          <cell r="S20">
            <v>1.1875024266755712</v>
          </cell>
          <cell r="T20">
            <v>1.5471046533394444</v>
          </cell>
          <cell r="U20">
            <v>1.735421093019978</v>
          </cell>
          <cell r="V20">
            <v>1.4331123732541347</v>
          </cell>
          <cell r="X20">
            <v>1.7083333333333335</v>
          </cell>
          <cell r="Y20">
            <v>2.2945331913383029</v>
          </cell>
          <cell r="Z20">
            <v>1.6341571211353267</v>
          </cell>
          <cell r="AA20">
            <v>1.1820271755725194</v>
          </cell>
          <cell r="AB20">
            <v>1.7246858501118565</v>
          </cell>
          <cell r="AD20">
            <v>0.5</v>
          </cell>
        </row>
        <row r="21">
          <cell r="A21" t="str">
            <v xml:space="preserve">    q/q %</v>
          </cell>
          <cell r="B21" t="str">
            <v>–</v>
          </cell>
          <cell r="C21" t="str">
            <v>–</v>
          </cell>
          <cell r="D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L21" t="str">
            <v xml:space="preserve">NM  </v>
          </cell>
          <cell r="M21" t="str">
            <v xml:space="preserve">NM  </v>
          </cell>
          <cell r="N21" t="str">
            <v xml:space="preserve">NM  </v>
          </cell>
          <cell r="O21" t="str">
            <v xml:space="preserve">NM  </v>
          </cell>
          <cell r="P21" t="str">
            <v>–</v>
          </cell>
          <cell r="R21">
            <v>0.20118395706850545</v>
          </cell>
          <cell r="S21">
            <v>0.22425032594524108</v>
          </cell>
          <cell r="T21">
            <v>0.4007809726659568</v>
          </cell>
          <cell r="U21">
            <v>0.32792701469842878</v>
          </cell>
          <cell r="V21" t="str">
            <v>–</v>
          </cell>
          <cell r="X21">
            <v>0.22698907956318259</v>
          </cell>
          <cell r="Y21">
            <v>0.17999999999999994</v>
          </cell>
          <cell r="Z21">
            <v>0.12000000000000011</v>
          </cell>
          <cell r="AA21">
            <v>0.10000000000000009</v>
          </cell>
          <cell r="AB21" t="str">
            <v>–</v>
          </cell>
          <cell r="AD21" t="str">
            <v>–</v>
          </cell>
        </row>
        <row r="22">
          <cell r="B22" t="str">
            <v>–</v>
          </cell>
        </row>
        <row r="23">
          <cell r="A23" t="str">
            <v>Cost of Goods Sold:</v>
          </cell>
        </row>
        <row r="24">
          <cell r="A24" t="str">
            <v>Cost of Revenues</v>
          </cell>
          <cell r="B24">
            <v>0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113.4</v>
          </cell>
          <cell r="L24">
            <v>55.228999999999999</v>
          </cell>
          <cell r="M24">
            <v>63.081000000000003</v>
          </cell>
          <cell r="N24">
            <v>75.5</v>
          </cell>
          <cell r="O24">
            <v>89.823999999999998</v>
          </cell>
          <cell r="P24">
            <v>283.63400000000001</v>
          </cell>
          <cell r="R24">
            <v>113.8</v>
          </cell>
          <cell r="S24">
            <v>139.19999999999999</v>
          </cell>
          <cell r="T24">
            <v>189.7</v>
          </cell>
          <cell r="U24">
            <v>261</v>
          </cell>
          <cell r="V24">
            <v>703.7</v>
          </cell>
          <cell r="X24">
            <v>385.2</v>
          </cell>
          <cell r="Y24">
            <v>454.75429999999994</v>
          </cell>
          <cell r="Z24">
            <v>509.32481599999994</v>
          </cell>
          <cell r="AA24">
            <v>560.25729760000002</v>
          </cell>
          <cell r="AB24">
            <v>1909.5364135999998</v>
          </cell>
          <cell r="AD24">
            <v>2864.5821203999999</v>
          </cell>
        </row>
        <row r="25">
          <cell r="A25" t="str">
            <v xml:space="preserve">      % of Revenues revenue</v>
          </cell>
          <cell r="B25" t="str">
            <v>–</v>
          </cell>
          <cell r="C25" t="str">
            <v>–</v>
          </cell>
          <cell r="D25" t="str">
            <v>–</v>
          </cell>
          <cell r="F25" t="str">
            <v>–</v>
          </cell>
          <cell r="G25" t="str">
            <v>–</v>
          </cell>
          <cell r="H25" t="str">
            <v>–</v>
          </cell>
          <cell r="I25" t="str">
            <v>–</v>
          </cell>
          <cell r="J25">
            <v>0.49154746423927181</v>
          </cell>
          <cell r="L25">
            <v>0.49035780875432833</v>
          </cell>
          <cell r="M25">
            <v>0.48984678941115267</v>
          </cell>
          <cell r="N25">
            <v>0.48734516301857078</v>
          </cell>
          <cell r="O25">
            <v>0.46890546614394368</v>
          </cell>
          <cell r="P25">
            <v>0.4824618252765403</v>
          </cell>
          <cell r="R25">
            <v>0.494567579313342</v>
          </cell>
          <cell r="S25">
            <v>0.49414270500532481</v>
          </cell>
          <cell r="T25">
            <v>0.48073998986315253</v>
          </cell>
          <cell r="U25">
            <v>0.49809160305343514</v>
          </cell>
          <cell r="V25">
            <v>0.49196029082774051</v>
          </cell>
          <cell r="X25">
            <v>0.48976478067387158</v>
          </cell>
          <cell r="Y25">
            <v>0.49</v>
          </cell>
          <cell r="Z25">
            <v>0.48999999999999994</v>
          </cell>
          <cell r="AA25">
            <v>0.48999999999999994</v>
          </cell>
          <cell r="AB25">
            <v>0.48995253234353742</v>
          </cell>
          <cell r="AD25">
            <v>0.49000000000000005</v>
          </cell>
        </row>
        <row r="26">
          <cell r="A26" t="str">
            <v>Category 2</v>
          </cell>
          <cell r="B26" t="str">
            <v>NA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</row>
        <row r="27">
          <cell r="A27" t="str">
            <v xml:space="preserve">      % of Category 2 revenue</v>
          </cell>
          <cell r="B27" t="str">
            <v>–</v>
          </cell>
          <cell r="C27" t="str">
            <v>–</v>
          </cell>
          <cell r="D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R27" t="str">
            <v>–</v>
          </cell>
          <cell r="S27" t="str">
            <v>–</v>
          </cell>
          <cell r="T27">
            <v>0</v>
          </cell>
          <cell r="U27">
            <v>0</v>
          </cell>
          <cell r="V27" t="e">
            <v>#DIV/0!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 t="e">
            <v>#DIV/0!</v>
          </cell>
          <cell r="AD27" t="e">
            <v>#DIV/0!</v>
          </cell>
        </row>
        <row r="28">
          <cell r="A28" t="str">
            <v>Category 3</v>
          </cell>
          <cell r="B28" t="str">
            <v>NA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</row>
        <row r="29">
          <cell r="A29" t="str">
            <v xml:space="preserve">      % of Category 3 revenue</v>
          </cell>
          <cell r="B29" t="str">
            <v>–</v>
          </cell>
          <cell r="C29" t="str">
            <v>–</v>
          </cell>
          <cell r="D29" t="str">
            <v>–</v>
          </cell>
          <cell r="F29" t="str">
            <v>–</v>
          </cell>
          <cell r="G29" t="str">
            <v>–</v>
          </cell>
          <cell r="H29" t="str">
            <v>–</v>
          </cell>
          <cell r="I29" t="str">
            <v>–</v>
          </cell>
          <cell r="J29" t="str">
            <v>–</v>
          </cell>
          <cell r="L29" t="str">
            <v>–</v>
          </cell>
          <cell r="M29" t="str">
            <v>–</v>
          </cell>
          <cell r="N29" t="str">
            <v>–</v>
          </cell>
          <cell r="O29" t="str">
            <v>–</v>
          </cell>
          <cell r="P29" t="str">
            <v>–</v>
          </cell>
          <cell r="R29" t="str">
            <v>–</v>
          </cell>
          <cell r="S29" t="str">
            <v>–</v>
          </cell>
          <cell r="T29">
            <v>0</v>
          </cell>
          <cell r="U29">
            <v>0</v>
          </cell>
          <cell r="V29" t="e">
            <v>#DIV/0!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 t="e">
            <v>#DIV/0!</v>
          </cell>
          <cell r="AD29" t="e">
            <v>#DIV/0!</v>
          </cell>
        </row>
        <row r="31">
          <cell r="A31" t="str">
            <v>Total Cost of Goods Sold</v>
          </cell>
          <cell r="B31" t="str">
            <v>NA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22.21</v>
          </cell>
          <cell r="I31">
            <v>0</v>
          </cell>
          <cell r="J31">
            <v>113.4</v>
          </cell>
          <cell r="L31">
            <v>55.228999999999999</v>
          </cell>
          <cell r="M31">
            <v>63.081000000000003</v>
          </cell>
          <cell r="N31">
            <v>75.5</v>
          </cell>
          <cell r="O31">
            <v>89.823999999999998</v>
          </cell>
          <cell r="P31">
            <v>283.63400000000001</v>
          </cell>
          <cell r="R31">
            <v>113.8</v>
          </cell>
          <cell r="S31">
            <v>139.19999999999999</v>
          </cell>
          <cell r="T31">
            <v>189.7</v>
          </cell>
          <cell r="U31">
            <v>261</v>
          </cell>
          <cell r="V31">
            <v>703.7</v>
          </cell>
          <cell r="X31">
            <v>385.2</v>
          </cell>
          <cell r="Y31">
            <v>454.75429999999994</v>
          </cell>
          <cell r="Z31">
            <v>509.32481599999994</v>
          </cell>
          <cell r="AA31">
            <v>560.25729760000002</v>
          </cell>
          <cell r="AB31">
            <v>1909.5364135999998</v>
          </cell>
          <cell r="AD31">
            <v>2864.5821203999999</v>
          </cell>
        </row>
        <row r="32">
          <cell r="A32" t="str">
            <v xml:space="preserve">    % of total revenue</v>
          </cell>
          <cell r="B32" t="str">
            <v>–</v>
          </cell>
          <cell r="C32" t="str">
            <v>–</v>
          </cell>
          <cell r="D32" t="str">
            <v>–</v>
          </cell>
          <cell r="F32" t="str">
            <v>–</v>
          </cell>
          <cell r="G32" t="str">
            <v>–</v>
          </cell>
          <cell r="H32">
            <v>0.48826064016883575</v>
          </cell>
          <cell r="I32" t="str">
            <v>–</v>
          </cell>
          <cell r="J32">
            <v>0.49154746423927181</v>
          </cell>
          <cell r="L32">
            <v>0.49035780875432833</v>
          </cell>
          <cell r="M32">
            <v>0.48984678941115267</v>
          </cell>
          <cell r="N32">
            <v>0.48734516301857078</v>
          </cell>
          <cell r="O32">
            <v>0.46890546614394368</v>
          </cell>
          <cell r="P32">
            <v>0.4824618252765403</v>
          </cell>
          <cell r="R32">
            <v>0.494567579313342</v>
          </cell>
          <cell r="S32">
            <v>0.49414270500532481</v>
          </cell>
          <cell r="T32">
            <v>0.48073998986315253</v>
          </cell>
          <cell r="U32">
            <v>0.49809160305343514</v>
          </cell>
          <cell r="V32">
            <v>0.49196029082774051</v>
          </cell>
          <cell r="X32">
            <v>0.48976478067387158</v>
          </cell>
          <cell r="Y32">
            <v>0.49</v>
          </cell>
          <cell r="Z32">
            <v>0.48999999999999994</v>
          </cell>
          <cell r="AA32">
            <v>0.48999999999999994</v>
          </cell>
          <cell r="AB32">
            <v>0.48995253234353742</v>
          </cell>
          <cell r="AD32">
            <v>0.49000000000000005</v>
          </cell>
        </row>
        <row r="34">
          <cell r="A34" t="str">
            <v>Total Gross Profit</v>
          </cell>
          <cell r="B34" t="str">
            <v>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23.277999999999999</v>
          </cell>
          <cell r="I34">
            <v>0</v>
          </cell>
          <cell r="J34">
            <v>117.29999999999998</v>
          </cell>
          <cell r="L34">
            <v>57.400999999999996</v>
          </cell>
          <cell r="M34">
            <v>65.695999999999984</v>
          </cell>
          <cell r="N34">
            <v>79.420999999999992</v>
          </cell>
          <cell r="O34">
            <v>101.73700000000001</v>
          </cell>
          <cell r="P34">
            <v>304.255</v>
          </cell>
          <cell r="R34">
            <v>116.3</v>
          </cell>
          <cell r="S34">
            <v>142.5</v>
          </cell>
          <cell r="T34">
            <v>204.90000000000003</v>
          </cell>
          <cell r="U34">
            <v>263</v>
          </cell>
          <cell r="V34">
            <v>726.7</v>
          </cell>
          <cell r="X34">
            <v>401.3</v>
          </cell>
          <cell r="Y34">
            <v>473.31569999999999</v>
          </cell>
          <cell r="Z34">
            <v>530.11358400000006</v>
          </cell>
          <cell r="AA34">
            <v>583.12494240000012</v>
          </cell>
          <cell r="AB34">
            <v>1987.8542263999998</v>
          </cell>
          <cell r="AD34">
            <v>2981.5038395999995</v>
          </cell>
        </row>
        <row r="35">
          <cell r="A35" t="str">
            <v xml:space="preserve">    Gross Margin</v>
          </cell>
          <cell r="B35" t="str">
            <v>–</v>
          </cell>
          <cell r="C35" t="str">
            <v xml:space="preserve">NM  </v>
          </cell>
          <cell r="D35" t="str">
            <v xml:space="preserve">NM  </v>
          </cell>
          <cell r="F35" t="str">
            <v xml:space="preserve">NM  </v>
          </cell>
          <cell r="G35" t="str">
            <v xml:space="preserve">NM  </v>
          </cell>
          <cell r="H35">
            <v>0.51173935983116425</v>
          </cell>
          <cell r="I35" t="str">
            <v xml:space="preserve">NM  </v>
          </cell>
          <cell r="J35">
            <v>0.50845253576072813</v>
          </cell>
          <cell r="L35">
            <v>0.50964219124567167</v>
          </cell>
          <cell r="M35">
            <v>0.51015321058884733</v>
          </cell>
          <cell r="N35">
            <v>0.51265483698142922</v>
          </cell>
          <cell r="O35">
            <v>0.53109453385605632</v>
          </cell>
          <cell r="P35">
            <v>0.51753817472345964</v>
          </cell>
          <cell r="R35">
            <v>0.50543242068665795</v>
          </cell>
          <cell r="S35">
            <v>0.50585729499467524</v>
          </cell>
          <cell r="T35">
            <v>0.51926001013684753</v>
          </cell>
          <cell r="U35">
            <v>0.50190839694656486</v>
          </cell>
          <cell r="V35">
            <v>0.50803970917225949</v>
          </cell>
          <cell r="X35">
            <v>0.51023521932612848</v>
          </cell>
          <cell r="Y35">
            <v>0.51</v>
          </cell>
          <cell r="Z35">
            <v>0.51</v>
          </cell>
          <cell r="AA35">
            <v>0.51</v>
          </cell>
          <cell r="AB35">
            <v>0.51004746765646258</v>
          </cell>
          <cell r="AD35">
            <v>0.51</v>
          </cell>
        </row>
        <row r="36">
          <cell r="A36" t="str">
            <v xml:space="preserve">    y/y %</v>
          </cell>
          <cell r="B36" t="str">
            <v>–</v>
          </cell>
          <cell r="C36" t="str">
            <v xml:space="preserve">NM  </v>
          </cell>
          <cell r="D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L36" t="str">
            <v>NM</v>
          </cell>
          <cell r="M36" t="str">
            <v>NM</v>
          </cell>
          <cell r="N36" t="str">
            <v>NM</v>
          </cell>
          <cell r="O36" t="str">
            <v>NM</v>
          </cell>
          <cell r="P36">
            <v>1.59381926683717</v>
          </cell>
          <cell r="R36">
            <v>1.0260971063221898</v>
          </cell>
          <cell r="S36">
            <v>1.1690818314661477</v>
          </cell>
          <cell r="T36">
            <v>1.5799221868271625</v>
          </cell>
          <cell r="U36">
            <v>1.5850968674130352</v>
          </cell>
          <cell r="V36">
            <v>1.3884570508290746</v>
          </cell>
          <cell r="X36">
            <v>2.4505588993981084</v>
          </cell>
          <cell r="Y36">
            <v>2.3215136842105264</v>
          </cell>
          <cell r="Z36">
            <v>1.5871819619326502</v>
          </cell>
          <cell r="AA36">
            <v>1.21720510418251</v>
          </cell>
          <cell r="AB36">
            <v>1.7354537311132514</v>
          </cell>
          <cell r="AD36">
            <v>0.49986040223859729</v>
          </cell>
        </row>
        <row r="37">
          <cell r="A37" t="str">
            <v xml:space="preserve">    q/q %</v>
          </cell>
          <cell r="B37" t="str">
            <v>–</v>
          </cell>
          <cell r="C37" t="str">
            <v>–</v>
          </cell>
          <cell r="D37" t="str">
            <v>–</v>
          </cell>
          <cell r="F37" t="str">
            <v>–</v>
          </cell>
          <cell r="G37" t="e">
            <v>#DIV/0!</v>
          </cell>
          <cell r="H37" t="e">
            <v>#DIV/0!</v>
          </cell>
          <cell r="I37">
            <v>-1</v>
          </cell>
          <cell r="J37" t="str">
            <v>NM</v>
          </cell>
          <cell r="L37" t="str">
            <v>NM</v>
          </cell>
          <cell r="M37" t="str">
            <v>NM</v>
          </cell>
          <cell r="N37" t="str">
            <v>NM</v>
          </cell>
          <cell r="O37" t="str">
            <v>NM</v>
          </cell>
          <cell r="P37" t="str">
            <v>–</v>
          </cell>
          <cell r="R37">
            <v>0.143143595741962</v>
          </cell>
          <cell r="S37">
            <v>0.22527944969905422</v>
          </cell>
          <cell r="T37">
            <v>0.43789473684210556</v>
          </cell>
          <cell r="U37">
            <v>0.28355295265983393</v>
          </cell>
          <cell r="V37" t="str">
            <v>–</v>
          </cell>
          <cell r="X37">
            <v>0.52585551330798475</v>
          </cell>
          <cell r="Y37">
            <v>0.17945601794168953</v>
          </cell>
          <cell r="Z37">
            <v>0.12000000000000011</v>
          </cell>
          <cell r="AA37">
            <v>0.10000000000000009</v>
          </cell>
          <cell r="AB37" t="str">
            <v>–</v>
          </cell>
          <cell r="AD37" t="str">
            <v>–</v>
          </cell>
        </row>
        <row r="39">
          <cell r="A39" t="str">
            <v>Operating Expenses:</v>
          </cell>
        </row>
        <row r="40">
          <cell r="A40" t="str">
            <v>Research &amp; Development</v>
          </cell>
          <cell r="B40" t="str">
            <v>NA</v>
          </cell>
          <cell r="D40">
            <v>0</v>
          </cell>
          <cell r="F40">
            <v>0</v>
          </cell>
          <cell r="G40">
            <v>0</v>
          </cell>
          <cell r="H40">
            <v>3.9209999999999998</v>
          </cell>
          <cell r="I40">
            <v>0</v>
          </cell>
          <cell r="J40">
            <v>19</v>
          </cell>
          <cell r="L40">
            <v>10.837999999999999</v>
          </cell>
          <cell r="M40">
            <v>11.079000000000001</v>
          </cell>
          <cell r="N40">
            <v>13.782999999999999</v>
          </cell>
          <cell r="O40">
            <v>16.844000000000001</v>
          </cell>
          <cell r="P40">
            <v>52.544000000000004</v>
          </cell>
          <cell r="R40">
            <v>17.2</v>
          </cell>
          <cell r="S40">
            <v>21.6</v>
          </cell>
          <cell r="T40">
            <v>33.299999999999997</v>
          </cell>
          <cell r="U40">
            <v>40.299999999999997</v>
          </cell>
          <cell r="V40">
            <v>112.39999999999999</v>
          </cell>
          <cell r="X40">
            <v>57.9</v>
          </cell>
          <cell r="Y40">
            <v>83.526299999999992</v>
          </cell>
          <cell r="Z40">
            <v>93.549455999999992</v>
          </cell>
          <cell r="AA40">
            <v>102.90440160000001</v>
          </cell>
          <cell r="AB40">
            <v>337.88015760000002</v>
          </cell>
          <cell r="AD40">
            <v>496.91730659999996</v>
          </cell>
        </row>
        <row r="41">
          <cell r="A41" t="str">
            <v xml:space="preserve">    % of total revenue</v>
          </cell>
          <cell r="B41" t="str">
            <v>–</v>
          </cell>
          <cell r="C41" t="str">
            <v>NM</v>
          </cell>
          <cell r="D41" t="str">
            <v>NM</v>
          </cell>
          <cell r="F41" t="str">
            <v xml:space="preserve">NM  </v>
          </cell>
          <cell r="G41" t="str">
            <v xml:space="preserve">NM  </v>
          </cell>
          <cell r="H41">
            <v>8.6198557861413991E-2</v>
          </cell>
          <cell r="I41" t="str">
            <v>NM</v>
          </cell>
          <cell r="J41">
            <v>8.2358040745556998E-2</v>
          </cell>
          <cell r="L41">
            <v>9.6226582615644138E-2</v>
          </cell>
          <cell r="M41">
            <v>8.6032443681713366E-2</v>
          </cell>
          <cell r="N41">
            <v>8.8967925587880275E-2</v>
          </cell>
          <cell r="O41">
            <v>8.7930215440512424E-2</v>
          </cell>
          <cell r="P41">
            <v>8.9377416485084779E-2</v>
          </cell>
          <cell r="R41">
            <v>7.4750108648413735E-2</v>
          </cell>
          <cell r="S41">
            <v>7.6677316293929723E-2</v>
          </cell>
          <cell r="T41">
            <v>8.4389254941713121E-2</v>
          </cell>
          <cell r="U41">
            <v>7.6908396946564886E-2</v>
          </cell>
          <cell r="V41">
            <v>7.8579418344519009E-2</v>
          </cell>
          <cell r="X41">
            <v>7.3617291799109974E-2</v>
          </cell>
          <cell r="Y41">
            <v>0.09</v>
          </cell>
          <cell r="Z41">
            <v>0.09</v>
          </cell>
          <cell r="AA41">
            <v>0.09</v>
          </cell>
          <cell r="AB41">
            <v>8.6693941872862931E-2</v>
          </cell>
          <cell r="AD41">
            <v>8.5000000000000006E-2</v>
          </cell>
        </row>
        <row r="42">
          <cell r="A42" t="str">
            <v xml:space="preserve">    y/y %</v>
          </cell>
          <cell r="B42" t="str">
            <v>–</v>
          </cell>
          <cell r="C42" t="str">
            <v>NM</v>
          </cell>
          <cell r="D42" t="e">
            <v>#DIV/0!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NM</v>
          </cell>
          <cell r="L42" t="str">
            <v>NM</v>
          </cell>
          <cell r="M42" t="str">
            <v>NM</v>
          </cell>
          <cell r="N42" t="str">
            <v>NM</v>
          </cell>
          <cell r="O42" t="str">
            <v>NM</v>
          </cell>
          <cell r="P42">
            <v>1.7654736842105265</v>
          </cell>
          <cell r="R42">
            <v>0.58700867318693484</v>
          </cell>
          <cell r="S42">
            <v>0.94963444354183602</v>
          </cell>
          <cell r="T42">
            <v>1.4160197344554883</v>
          </cell>
          <cell r="U42">
            <v>1.3925433388743764</v>
          </cell>
          <cell r="V42">
            <v>1.1391595615103527</v>
          </cell>
          <cell r="X42">
            <v>2.3662790697674421</v>
          </cell>
          <cell r="Y42">
            <v>2.8669583333333328</v>
          </cell>
          <cell r="Z42">
            <v>1.809292972972973</v>
          </cell>
          <cell r="AA42">
            <v>1.5534590967741941</v>
          </cell>
          <cell r="AB42">
            <v>2.0060512241992887</v>
          </cell>
          <cell r="AD42">
            <v>0.47069099922782787</v>
          </cell>
        </row>
        <row r="43">
          <cell r="A43" t="str">
            <v xml:space="preserve">    q/q %</v>
          </cell>
          <cell r="B43" t="str">
            <v>–</v>
          </cell>
          <cell r="C43" t="str">
            <v>–</v>
          </cell>
          <cell r="D43" t="str">
            <v>–</v>
          </cell>
          <cell r="F43" t="str">
            <v>–</v>
          </cell>
          <cell r="G43" t="e">
            <v>#DIV/0!</v>
          </cell>
          <cell r="H43" t="e">
            <v>#DIV/0!</v>
          </cell>
          <cell r="I43">
            <v>-1</v>
          </cell>
          <cell r="J43" t="str">
            <v>–</v>
          </cell>
          <cell r="L43" t="str">
            <v>NM</v>
          </cell>
          <cell r="M43" t="str">
            <v>NM</v>
          </cell>
          <cell r="N43" t="str">
            <v>NM</v>
          </cell>
          <cell r="O43" t="str">
            <v>NM</v>
          </cell>
          <cell r="P43" t="str">
            <v>–</v>
          </cell>
          <cell r="R43">
            <v>2.113512229874126E-2</v>
          </cell>
          <cell r="S43">
            <v>0.25581395348837233</v>
          </cell>
          <cell r="T43">
            <v>0.54166666666666652</v>
          </cell>
          <cell r="U43">
            <v>0.21021021021021014</v>
          </cell>
          <cell r="V43" t="str">
            <v>–</v>
          </cell>
          <cell r="X43">
            <v>0.43672456575682395</v>
          </cell>
          <cell r="Y43">
            <v>0.44259585492227971</v>
          </cell>
          <cell r="Z43">
            <v>0.12000000000000011</v>
          </cell>
          <cell r="AA43">
            <v>0.10000000000000031</v>
          </cell>
          <cell r="AB43" t="str">
            <v>–</v>
          </cell>
          <cell r="AD43" t="str">
            <v>–</v>
          </cell>
        </row>
        <row r="45">
          <cell r="A45" t="str">
            <v>SG&amp;A</v>
          </cell>
          <cell r="B45" t="str">
            <v>NA</v>
          </cell>
          <cell r="C45">
            <v>0</v>
          </cell>
          <cell r="D45">
            <v>0</v>
          </cell>
          <cell r="F45">
            <v>0</v>
          </cell>
          <cell r="G45">
            <v>0</v>
          </cell>
          <cell r="H45">
            <v>6.3970000000000002</v>
          </cell>
          <cell r="I45">
            <v>0</v>
          </cell>
          <cell r="J45">
            <v>33.700000000000003</v>
          </cell>
          <cell r="L45">
            <v>13.686999999999999</v>
          </cell>
          <cell r="M45">
            <v>15.964</v>
          </cell>
          <cell r="N45">
            <v>18.018000000000001</v>
          </cell>
          <cell r="O45">
            <v>23.306000000000001</v>
          </cell>
          <cell r="P45">
            <v>70.974999999999994</v>
          </cell>
          <cell r="R45">
            <v>27.9</v>
          </cell>
          <cell r="S45">
            <v>33.799999999999997</v>
          </cell>
          <cell r="T45">
            <v>49.1</v>
          </cell>
          <cell r="U45">
            <v>59</v>
          </cell>
          <cell r="V45">
            <v>169.8</v>
          </cell>
          <cell r="X45">
            <v>88.7</v>
          </cell>
          <cell r="Y45">
            <v>111.36839999999999</v>
          </cell>
          <cell r="Z45">
            <v>124.732608</v>
          </cell>
          <cell r="AA45">
            <v>137.20586880000002</v>
          </cell>
          <cell r="AB45">
            <v>462.00687680000004</v>
          </cell>
          <cell r="AD45">
            <v>701.5303151999999</v>
          </cell>
        </row>
        <row r="46">
          <cell r="A46" t="str">
            <v xml:space="preserve">    % of total revenue</v>
          </cell>
          <cell r="B46" t="str">
            <v>–</v>
          </cell>
          <cell r="C46" t="str">
            <v>NM</v>
          </cell>
          <cell r="D46" t="str">
            <v>NM</v>
          </cell>
          <cell r="F46" t="str">
            <v xml:space="preserve">NM  </v>
          </cell>
          <cell r="G46" t="str">
            <v xml:space="preserve">NM  </v>
          </cell>
          <cell r="H46">
            <v>0.14063049595497715</v>
          </cell>
          <cell r="I46" t="str">
            <v>NM</v>
          </cell>
          <cell r="J46">
            <v>0.14607715648027744</v>
          </cell>
          <cell r="L46">
            <v>0.12152179703453787</v>
          </cell>
          <cell r="M46">
            <v>0.12396623620677608</v>
          </cell>
          <cell r="N46">
            <v>0.11630443903667032</v>
          </cell>
          <cell r="O46">
            <v>0.12166359540825115</v>
          </cell>
          <cell r="P46">
            <v>0.12072857291087262</v>
          </cell>
          <cell r="R46">
            <v>0.121251629726206</v>
          </cell>
          <cell r="S46">
            <v>0.1199858004969826</v>
          </cell>
          <cell r="T46">
            <v>0.12442980233147491</v>
          </cell>
          <cell r="U46">
            <v>0.11259541984732824</v>
          </cell>
          <cell r="V46">
            <v>0.11870805369127517</v>
          </cell>
          <cell r="X46">
            <v>0.11277813095994915</v>
          </cell>
          <cell r="Y46">
            <v>0.12</v>
          </cell>
          <cell r="Z46">
            <v>0.12</v>
          </cell>
          <cell r="AA46">
            <v>0.12</v>
          </cell>
          <cell r="AB46">
            <v>0.11854261465563537</v>
          </cell>
          <cell r="AD46">
            <v>0.12</v>
          </cell>
        </row>
        <row r="47">
          <cell r="A47" t="str">
            <v xml:space="preserve">    y/y %</v>
          </cell>
          <cell r="B47" t="str">
            <v>–</v>
          </cell>
          <cell r="C47" t="str">
            <v>NM</v>
          </cell>
          <cell r="D47" t="str">
            <v>NM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NM</v>
          </cell>
          <cell r="L47" t="str">
            <v>NM</v>
          </cell>
          <cell r="M47" t="str">
            <v>NM</v>
          </cell>
          <cell r="N47" t="str">
            <v>NM</v>
          </cell>
          <cell r="O47" t="str">
            <v>NM</v>
          </cell>
          <cell r="P47">
            <v>1.1060830860534123</v>
          </cell>
          <cell r="R47">
            <v>1.038430627602835</v>
          </cell>
          <cell r="S47">
            <v>1.1172638436482081</v>
          </cell>
          <cell r="T47">
            <v>1.7250527250527252</v>
          </cell>
          <cell r="U47">
            <v>1.5315369432764094</v>
          </cell>
          <cell r="V47">
            <v>1.392391687213808</v>
          </cell>
          <cell r="X47">
            <v>2.1792114695340503</v>
          </cell>
          <cell r="Y47">
            <v>2.2949230769230771</v>
          </cell>
          <cell r="Z47">
            <v>1.5403789816700608</v>
          </cell>
          <cell r="AA47">
            <v>1.3255232000000001</v>
          </cell>
          <cell r="AB47">
            <v>1.7208885559481746</v>
          </cell>
          <cell r="AD47">
            <v>0.51844128394584077</v>
          </cell>
        </row>
        <row r="48">
          <cell r="A48" t="str">
            <v xml:space="preserve">    q/q %</v>
          </cell>
          <cell r="B48" t="str">
            <v>–</v>
          </cell>
          <cell r="C48" t="str">
            <v>–</v>
          </cell>
          <cell r="D48" t="str">
            <v>–</v>
          </cell>
          <cell r="F48" t="str">
            <v>–</v>
          </cell>
          <cell r="G48" t="e">
            <v>#DIV/0!</v>
          </cell>
          <cell r="H48" t="e">
            <v>#DIV/0!</v>
          </cell>
          <cell r="I48">
            <v>-1</v>
          </cell>
          <cell r="J48" t="str">
            <v>–</v>
          </cell>
          <cell r="L48" t="str">
            <v>NM</v>
          </cell>
          <cell r="M48" t="str">
            <v>NM</v>
          </cell>
          <cell r="N48" t="str">
            <v>NM</v>
          </cell>
          <cell r="O48" t="str">
            <v>NM</v>
          </cell>
          <cell r="P48" t="str">
            <v>–</v>
          </cell>
          <cell r="R48">
            <v>0.19711662232901395</v>
          </cell>
          <cell r="S48">
            <v>0.2114695340501791</v>
          </cell>
          <cell r="T48">
            <v>0.45266272189349133</v>
          </cell>
          <cell r="U48">
            <v>0.20162932790224031</v>
          </cell>
          <cell r="V48" t="str">
            <v>–</v>
          </cell>
          <cell r="X48">
            <v>0.50338983050847452</v>
          </cell>
          <cell r="Y48">
            <v>0.25556257046223219</v>
          </cell>
          <cell r="Z48">
            <v>0.12000000000000011</v>
          </cell>
          <cell r="AA48">
            <v>0.10000000000000009</v>
          </cell>
          <cell r="AB48" t="str">
            <v>–</v>
          </cell>
          <cell r="AD48" t="str">
            <v>–</v>
          </cell>
        </row>
        <row r="50">
          <cell r="A50" t="str">
            <v>General &amp; Administrative</v>
          </cell>
          <cell r="B50" t="str">
            <v>NA</v>
          </cell>
          <cell r="C50">
            <v>89</v>
          </cell>
          <cell r="J50">
            <v>0</v>
          </cell>
          <cell r="P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D50">
            <v>0</v>
          </cell>
        </row>
        <row r="51">
          <cell r="A51" t="str">
            <v xml:space="preserve">    % of total revenue</v>
          </cell>
          <cell r="B51" t="str">
            <v>–</v>
          </cell>
          <cell r="C51" t="str">
            <v>NM</v>
          </cell>
          <cell r="D51" t="str">
            <v>NM</v>
          </cell>
          <cell r="F51" t="str">
            <v xml:space="preserve">NM  </v>
          </cell>
          <cell r="G51" t="str">
            <v xml:space="preserve">NM  </v>
          </cell>
          <cell r="H51">
            <v>0</v>
          </cell>
          <cell r="I51" t="str">
            <v>NM</v>
          </cell>
          <cell r="J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D51">
            <v>0</v>
          </cell>
        </row>
        <row r="52">
          <cell r="A52" t="str">
            <v xml:space="preserve">    y/y %</v>
          </cell>
          <cell r="B52" t="str">
            <v>–</v>
          </cell>
          <cell r="C52" t="str">
            <v>NM</v>
          </cell>
          <cell r="D52">
            <v>-1</v>
          </cell>
          <cell r="F52" t="str">
            <v>–</v>
          </cell>
          <cell r="G52" t="str">
            <v>–</v>
          </cell>
          <cell r="H52" t="str">
            <v>–</v>
          </cell>
          <cell r="I52" t="str">
            <v>–</v>
          </cell>
          <cell r="J52" t="e">
            <v>#DIV/0!</v>
          </cell>
          <cell r="L52" t="e">
            <v>#DIV/0!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D52" t="e">
            <v>#DIV/0!</v>
          </cell>
        </row>
        <row r="53">
          <cell r="A53" t="str">
            <v xml:space="preserve">    q/q %</v>
          </cell>
          <cell r="B53" t="str">
            <v>–</v>
          </cell>
          <cell r="C53" t="str">
            <v>–</v>
          </cell>
          <cell r="D53" t="str">
            <v>–</v>
          </cell>
          <cell r="F53" t="str">
            <v>–</v>
          </cell>
          <cell r="G53" t="e">
            <v>#DIV/0!</v>
          </cell>
          <cell r="H53" t="e">
            <v>#DIV/0!</v>
          </cell>
          <cell r="I53" t="e">
            <v>#DIV/0!</v>
          </cell>
          <cell r="J53" t="str">
            <v>–</v>
          </cell>
          <cell r="L53" t="e">
            <v>#DIV/0!</v>
          </cell>
          <cell r="M53" t="e">
            <v>#DIV/0!</v>
          </cell>
          <cell r="N53" t="e">
            <v>#DIV/0!</v>
          </cell>
          <cell r="O53" t="e">
            <v>#DIV/0!</v>
          </cell>
          <cell r="P53" t="str">
            <v>–</v>
          </cell>
          <cell r="R53" t="e">
            <v>#DIV/0!</v>
          </cell>
          <cell r="S53" t="e">
            <v>#DIV/0!</v>
          </cell>
          <cell r="T53" t="e">
            <v>#DIV/0!</v>
          </cell>
          <cell r="U53" t="e">
            <v>#DIV/0!</v>
          </cell>
          <cell r="V53" t="str">
            <v>–</v>
          </cell>
          <cell r="X53" t="e">
            <v>#DIV/0!</v>
          </cell>
          <cell r="Y53" t="e">
            <v>#DIV/0!</v>
          </cell>
          <cell r="Z53" t="e">
            <v>#DIV/0!</v>
          </cell>
          <cell r="AA53" t="e">
            <v>#DIV/0!</v>
          </cell>
          <cell r="AB53" t="str">
            <v>–</v>
          </cell>
          <cell r="AD53" t="str">
            <v>–</v>
          </cell>
        </row>
        <row r="55">
          <cell r="A55" t="str">
            <v>Amortization of Deferred Stock Compensation</v>
          </cell>
          <cell r="B55" t="str">
            <v>NA</v>
          </cell>
          <cell r="C55">
            <v>0</v>
          </cell>
          <cell r="D55">
            <v>0</v>
          </cell>
          <cell r="J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D55">
            <v>0</v>
          </cell>
        </row>
        <row r="56">
          <cell r="A56" t="str">
            <v xml:space="preserve">    % of total revenue</v>
          </cell>
          <cell r="B56" t="str">
            <v>–</v>
          </cell>
          <cell r="C56" t="str">
            <v>NM</v>
          </cell>
          <cell r="D56" t="str">
            <v>NM</v>
          </cell>
          <cell r="F56" t="str">
            <v xml:space="preserve">NM  </v>
          </cell>
          <cell r="G56" t="str">
            <v xml:space="preserve">NM  </v>
          </cell>
          <cell r="H56">
            <v>0</v>
          </cell>
          <cell r="I56" t="str">
            <v>NM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D56">
            <v>0</v>
          </cell>
        </row>
        <row r="57">
          <cell r="A57" t="str">
            <v xml:space="preserve">    y/y %</v>
          </cell>
          <cell r="B57" t="str">
            <v>–</v>
          </cell>
          <cell r="C57" t="str">
            <v>NM</v>
          </cell>
          <cell r="D57" t="str">
            <v>NM</v>
          </cell>
          <cell r="F57" t="str">
            <v>–</v>
          </cell>
          <cell r="G57" t="str">
            <v>–</v>
          </cell>
          <cell r="H57" t="str">
            <v>–</v>
          </cell>
          <cell r="I57" t="str">
            <v>–</v>
          </cell>
          <cell r="J57" t="str">
            <v>NM</v>
          </cell>
          <cell r="L57" t="e">
            <v>#DIV/0!</v>
          </cell>
          <cell r="M57" t="e">
            <v>#DIV/0!</v>
          </cell>
          <cell r="N57" t="e">
            <v>#DIV/0!</v>
          </cell>
          <cell r="O57" t="e">
            <v>#DIV/0!</v>
          </cell>
          <cell r="P57" t="str">
            <v>NM</v>
          </cell>
          <cell r="R57" t="e">
            <v>#DIV/0!</v>
          </cell>
          <cell r="S57" t="e">
            <v>#DIV/0!</v>
          </cell>
          <cell r="T57" t="e">
            <v>#DIV/0!</v>
          </cell>
          <cell r="U57" t="e">
            <v>#DIV/0!</v>
          </cell>
          <cell r="V57" t="str">
            <v>NM</v>
          </cell>
          <cell r="X57" t="e">
            <v>#DIV/0!</v>
          </cell>
          <cell r="Y57" t="e">
            <v>#DIV/0!</v>
          </cell>
          <cell r="Z57" t="e">
            <v>#DIV/0!</v>
          </cell>
          <cell r="AA57" t="e">
            <v>#DIV/0!</v>
          </cell>
          <cell r="AB57" t="str">
            <v>NM</v>
          </cell>
          <cell r="AD57" t="e">
            <v>#DIV/0!</v>
          </cell>
        </row>
        <row r="58">
          <cell r="A58" t="str">
            <v xml:space="preserve">    q/q %</v>
          </cell>
          <cell r="B58" t="str">
            <v>–</v>
          </cell>
          <cell r="C58" t="str">
            <v>–</v>
          </cell>
          <cell r="D58" t="str">
            <v>–</v>
          </cell>
          <cell r="F58" t="str">
            <v>–</v>
          </cell>
          <cell r="G58" t="e">
            <v>#DIV/0!</v>
          </cell>
          <cell r="H58" t="e">
            <v>#DIV/0!</v>
          </cell>
          <cell r="I58" t="e">
            <v>#DIV/0!</v>
          </cell>
          <cell r="J58" t="str">
            <v>–</v>
          </cell>
          <cell r="L58" t="e">
            <v>#DIV/0!</v>
          </cell>
          <cell r="M58" t="e">
            <v>#DIV/0!</v>
          </cell>
          <cell r="N58" t="e">
            <v>#DIV/0!</v>
          </cell>
          <cell r="O58" t="e">
            <v>#DIV/0!</v>
          </cell>
          <cell r="P58" t="str">
            <v>–</v>
          </cell>
          <cell r="R58" t="e">
            <v>#DIV/0!</v>
          </cell>
          <cell r="S58" t="e">
            <v>#DIV/0!</v>
          </cell>
          <cell r="T58" t="e">
            <v>#DIV/0!</v>
          </cell>
          <cell r="U58" t="e">
            <v>#DIV/0!</v>
          </cell>
          <cell r="V58" t="str">
            <v>–</v>
          </cell>
          <cell r="X58" t="e">
            <v>#DIV/0!</v>
          </cell>
          <cell r="Y58" t="e">
            <v>#DIV/0!</v>
          </cell>
          <cell r="Z58" t="e">
            <v>#DIV/0!</v>
          </cell>
          <cell r="AA58" t="e">
            <v>#DIV/0!</v>
          </cell>
          <cell r="AB58" t="str">
            <v>–</v>
          </cell>
          <cell r="AD58" t="str">
            <v>–</v>
          </cell>
        </row>
        <row r="60">
          <cell r="A60" t="str">
            <v>Total Operating Expenses</v>
          </cell>
          <cell r="B60" t="str">
            <v>NA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10.318</v>
          </cell>
          <cell r="I60">
            <v>0</v>
          </cell>
          <cell r="J60">
            <v>52.7</v>
          </cell>
          <cell r="L60">
            <v>24.524999999999999</v>
          </cell>
          <cell r="M60">
            <v>27.042999999999999</v>
          </cell>
          <cell r="N60">
            <v>31.801000000000002</v>
          </cell>
          <cell r="O60">
            <v>40.150000000000006</v>
          </cell>
          <cell r="P60">
            <v>123.51900000000001</v>
          </cell>
          <cell r="R60">
            <v>45.099999999999994</v>
          </cell>
          <cell r="S60">
            <v>55.4</v>
          </cell>
          <cell r="T60">
            <v>82.4</v>
          </cell>
          <cell r="U60">
            <v>99.3</v>
          </cell>
          <cell r="V60">
            <v>282.2</v>
          </cell>
          <cell r="X60">
            <v>146.6</v>
          </cell>
          <cell r="Y60">
            <v>194.8947</v>
          </cell>
          <cell r="Z60">
            <v>218.28206399999999</v>
          </cell>
          <cell r="AA60">
            <v>240.11027040000005</v>
          </cell>
          <cell r="AB60">
            <v>799.88703440000006</v>
          </cell>
          <cell r="AD60">
            <v>1198.4476218</v>
          </cell>
        </row>
        <row r="61">
          <cell r="A61" t="str">
            <v xml:space="preserve">    % of total revenue</v>
          </cell>
          <cell r="B61" t="str">
            <v>–</v>
          </cell>
          <cell r="C61" t="str">
            <v>NM</v>
          </cell>
          <cell r="D61" t="str">
            <v>NM</v>
          </cell>
          <cell r="F61" t="str">
            <v xml:space="preserve">NM  </v>
          </cell>
          <cell r="G61" t="str">
            <v xml:space="preserve">NM  </v>
          </cell>
          <cell r="H61">
            <v>0.22682905381639112</v>
          </cell>
          <cell r="I61" t="str">
            <v>NM</v>
          </cell>
          <cell r="J61">
            <v>0.22843519722583444</v>
          </cell>
          <cell r="L61">
            <v>0.21774837965018201</v>
          </cell>
          <cell r="M61">
            <v>0.20999867988848941</v>
          </cell>
          <cell r="N61">
            <v>0.20527236462455059</v>
          </cell>
          <cell r="O61">
            <v>0.20959381084876361</v>
          </cell>
          <cell r="P61">
            <v>0.2101059893959574</v>
          </cell>
          <cell r="R61">
            <v>0.19600173837461971</v>
          </cell>
          <cell r="S61">
            <v>0.19666311679091233</v>
          </cell>
          <cell r="T61">
            <v>0.20881905727318803</v>
          </cell>
          <cell r="U61">
            <v>0.18950381679389314</v>
          </cell>
          <cell r="V61">
            <v>0.19728747203579416</v>
          </cell>
          <cell r="X61">
            <v>0.18639542275905913</v>
          </cell>
          <cell r="Y61">
            <v>0.21000000000000002</v>
          </cell>
          <cell r="Z61">
            <v>0.21</v>
          </cell>
          <cell r="AA61">
            <v>0.21000000000000002</v>
          </cell>
          <cell r="AB61">
            <v>0.20523655652849829</v>
          </cell>
          <cell r="AD61">
            <v>0.20500000000000002</v>
          </cell>
        </row>
        <row r="62">
          <cell r="A62" t="str">
            <v xml:space="preserve">    y/y %</v>
          </cell>
          <cell r="B62" t="str">
            <v>–</v>
          </cell>
          <cell r="C62" t="str">
            <v>NM</v>
          </cell>
          <cell r="D62" t="str">
            <v>–</v>
          </cell>
          <cell r="F62" t="str">
            <v>–</v>
          </cell>
          <cell r="G62" t="str">
            <v>–</v>
          </cell>
          <cell r="H62" t="str">
            <v>–</v>
          </cell>
          <cell r="I62" t="str">
            <v>–</v>
          </cell>
          <cell r="J62" t="str">
            <v>NM</v>
          </cell>
          <cell r="L62" t="str">
            <v>NM</v>
          </cell>
          <cell r="M62" t="str">
            <v>NM</v>
          </cell>
          <cell r="N62" t="str">
            <v>NM</v>
          </cell>
          <cell r="O62" t="str">
            <v>NM</v>
          </cell>
          <cell r="P62">
            <v>1.3438140417457305</v>
          </cell>
          <cell r="R62">
            <v>0.83893985728848097</v>
          </cell>
          <cell r="S62">
            <v>1.0485892837333135</v>
          </cell>
          <cell r="T62">
            <v>1.5911134869972643</v>
          </cell>
          <cell r="U62">
            <v>1.4732254047322537</v>
          </cell>
          <cell r="V62">
            <v>1.2846687554141467</v>
          </cell>
          <cell r="X62">
            <v>2.2505543237250558</v>
          </cell>
          <cell r="Y62">
            <v>2.5179548736462096</v>
          </cell>
          <cell r="Z62">
            <v>1.6490541747572811</v>
          </cell>
          <cell r="AA62">
            <v>1.4180289063444116</v>
          </cell>
          <cell r="AB62">
            <v>1.8344685839829911</v>
          </cell>
          <cell r="AD62">
            <v>0.49827109361631616</v>
          </cell>
        </row>
        <row r="63">
          <cell r="A63" t="str">
            <v xml:space="preserve">    q/q %</v>
          </cell>
          <cell r="B63" t="str">
            <v>–</v>
          </cell>
          <cell r="C63" t="str">
            <v>–</v>
          </cell>
          <cell r="D63" t="str">
            <v>–</v>
          </cell>
          <cell r="F63" t="str">
            <v>–</v>
          </cell>
          <cell r="G63" t="e">
            <v>#DIV/0!</v>
          </cell>
          <cell r="H63" t="e">
            <v>#DIV/0!</v>
          </cell>
          <cell r="I63">
            <v>-1</v>
          </cell>
          <cell r="J63" t="str">
            <v>–</v>
          </cell>
          <cell r="L63" t="str">
            <v>NM</v>
          </cell>
          <cell r="M63" t="str">
            <v>NM</v>
          </cell>
          <cell r="N63" t="str">
            <v>NM</v>
          </cell>
          <cell r="O63" t="str">
            <v>NM</v>
          </cell>
          <cell r="P63" t="str">
            <v>–</v>
          </cell>
          <cell r="R63">
            <v>0.12328767123287632</v>
          </cell>
          <cell r="S63">
            <v>0.22838137472283826</v>
          </cell>
          <cell r="T63">
            <v>0.4873646209386282</v>
          </cell>
          <cell r="U63">
            <v>0.20509708737864063</v>
          </cell>
          <cell r="V63" t="str">
            <v>–</v>
          </cell>
          <cell r="X63">
            <v>0.47633434038267874</v>
          </cell>
          <cell r="Y63">
            <v>0.32943178717598909</v>
          </cell>
          <cell r="Z63">
            <v>0.11999999999999988</v>
          </cell>
          <cell r="AA63">
            <v>0.10000000000000031</v>
          </cell>
          <cell r="AB63" t="str">
            <v>–</v>
          </cell>
          <cell r="AD63" t="str">
            <v>–</v>
          </cell>
        </row>
        <row r="65">
          <cell r="A65" t="str">
            <v>EBIT (Operating Income)</v>
          </cell>
          <cell r="B65" t="str">
            <v>NA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12.959999999999999</v>
          </cell>
          <cell r="I65">
            <v>0</v>
          </cell>
          <cell r="J65">
            <v>64.59999999999998</v>
          </cell>
          <cell r="L65">
            <v>32.875999999999998</v>
          </cell>
          <cell r="M65">
            <v>38.652999999999984</v>
          </cell>
          <cell r="N65">
            <v>47.61999999999999</v>
          </cell>
          <cell r="O65">
            <v>61.587000000000003</v>
          </cell>
          <cell r="P65">
            <v>180.73599999999999</v>
          </cell>
          <cell r="R65">
            <v>71.2</v>
          </cell>
          <cell r="S65">
            <v>87.1</v>
          </cell>
          <cell r="T65">
            <v>122.50000000000003</v>
          </cell>
          <cell r="U65">
            <v>163.69999999999999</v>
          </cell>
          <cell r="V65">
            <v>444.50000000000006</v>
          </cell>
          <cell r="X65">
            <v>254.70000000000002</v>
          </cell>
          <cell r="Y65">
            <v>278.42099999999999</v>
          </cell>
          <cell r="Z65">
            <v>311.83152000000007</v>
          </cell>
          <cell r="AA65">
            <v>343.01467200000008</v>
          </cell>
          <cell r="AB65">
            <v>1187.9671919999996</v>
          </cell>
          <cell r="AD65">
            <v>1783.0562177999996</v>
          </cell>
        </row>
        <row r="66">
          <cell r="A66" t="str">
            <v xml:space="preserve">    % of total revenue</v>
          </cell>
          <cell r="B66" t="str">
            <v>–</v>
          </cell>
          <cell r="C66" t="str">
            <v>NM</v>
          </cell>
          <cell r="D66" t="str">
            <v>NM</v>
          </cell>
          <cell r="F66" t="str">
            <v>NM</v>
          </cell>
          <cell r="G66" t="str">
            <v>NM</v>
          </cell>
          <cell r="H66">
            <v>0.28491030601477313</v>
          </cell>
          <cell r="I66" t="str">
            <v>NM</v>
          </cell>
          <cell r="J66">
            <v>0.28001733853489374</v>
          </cell>
          <cell r="L66">
            <v>0.29189381159548966</v>
          </cell>
          <cell r="M66">
            <v>0.30015453070035791</v>
          </cell>
          <cell r="N66">
            <v>0.3073824723568786</v>
          </cell>
          <cell r="O66">
            <v>0.32150072300729271</v>
          </cell>
          <cell r="P66">
            <v>0.30743218532750227</v>
          </cell>
          <cell r="R66">
            <v>0.30943068231203824</v>
          </cell>
          <cell r="S66">
            <v>0.30919417820376288</v>
          </cell>
          <cell r="T66">
            <v>0.31044095286365947</v>
          </cell>
          <cell r="U66">
            <v>0.31240458015267175</v>
          </cell>
          <cell r="V66">
            <v>0.31075223713646533</v>
          </cell>
          <cell r="X66">
            <v>0.32383979656706929</v>
          </cell>
          <cell r="Y66">
            <v>0.3</v>
          </cell>
          <cell r="Z66">
            <v>0.30000000000000004</v>
          </cell>
          <cell r="AA66">
            <v>0.30000000000000004</v>
          </cell>
          <cell r="AB66">
            <v>0.30481091112796427</v>
          </cell>
          <cell r="AD66">
            <v>0.30499999999999994</v>
          </cell>
        </row>
        <row r="67">
          <cell r="A67" t="str">
            <v xml:space="preserve">    y/y %</v>
          </cell>
          <cell r="B67" t="str">
            <v>–</v>
          </cell>
          <cell r="C67" t="str">
            <v>NM</v>
          </cell>
          <cell r="D67" t="str">
            <v>–</v>
          </cell>
          <cell r="F67" t="str">
            <v>–</v>
          </cell>
          <cell r="G67" t="str">
            <v>–</v>
          </cell>
          <cell r="H67" t="str">
            <v>–</v>
          </cell>
          <cell r="I67" t="str">
            <v>–</v>
          </cell>
          <cell r="J67" t="str">
            <v>NM</v>
          </cell>
          <cell r="L67" t="str">
            <v>NM</v>
          </cell>
          <cell r="M67" t="str">
            <v>NM</v>
          </cell>
          <cell r="N67" t="str">
            <v>NM</v>
          </cell>
          <cell r="O67" t="str">
            <v>NM</v>
          </cell>
          <cell r="P67">
            <v>2.7977708978328182</v>
          </cell>
          <cell r="R67">
            <v>1.1657135904611269</v>
          </cell>
          <cell r="S67">
            <v>1.2533826611129801</v>
          </cell>
          <cell r="T67">
            <v>1.5724485510289807</v>
          </cell>
          <cell r="U67">
            <v>1.6580284800363709</v>
          </cell>
          <cell r="V67">
            <v>1.4593882790368276</v>
          </cell>
          <cell r="X67">
            <v>2.577247191011236</v>
          </cell>
          <cell r="Y67">
            <v>2.1965671641791045</v>
          </cell>
          <cell r="Z67">
            <v>1.5455634285714286</v>
          </cell>
          <cell r="AA67">
            <v>1.0953859010384854</v>
          </cell>
          <cell r="AB67">
            <v>1.6725921079865005</v>
          </cell>
          <cell r="AD67">
            <v>0.50093052216209699</v>
          </cell>
        </row>
        <row r="68">
          <cell r="A68" t="str">
            <v xml:space="preserve">    q/q %</v>
          </cell>
          <cell r="B68" t="str">
            <v>–</v>
          </cell>
          <cell r="C68" t="str">
            <v>–</v>
          </cell>
          <cell r="D68" t="str">
            <v>–</v>
          </cell>
          <cell r="F68" t="str">
            <v>–</v>
          </cell>
          <cell r="G68" t="e">
            <v>#DIV/0!</v>
          </cell>
          <cell r="H68" t="e">
            <v>#DIV/0!</v>
          </cell>
          <cell r="I68">
            <v>-1</v>
          </cell>
          <cell r="J68" t="str">
            <v>–</v>
          </cell>
          <cell r="L68" t="str">
            <v>NM</v>
          </cell>
          <cell r="M68" t="str">
            <v>NM</v>
          </cell>
          <cell r="N68" t="str">
            <v>NM</v>
          </cell>
          <cell r="O68" t="str">
            <v>NM</v>
          </cell>
          <cell r="P68" t="str">
            <v>–</v>
          </cell>
          <cell r="R68">
            <v>0.1560881354831376</v>
          </cell>
          <cell r="S68">
            <v>0.223314606741573</v>
          </cell>
          <cell r="T68">
            <v>0.40642939150401869</v>
          </cell>
          <cell r="U68">
            <v>0.33632653061224449</v>
          </cell>
          <cell r="V68" t="str">
            <v>–</v>
          </cell>
          <cell r="X68">
            <v>0.55589492974954213</v>
          </cell>
          <cell r="Y68">
            <v>9.3133097762073014E-2</v>
          </cell>
          <cell r="Z68">
            <v>0.12000000000000033</v>
          </cell>
          <cell r="AA68">
            <v>0.10000000000000009</v>
          </cell>
          <cell r="AB68" t="str">
            <v>–</v>
          </cell>
          <cell r="AD68" t="str">
            <v>–</v>
          </cell>
        </row>
        <row r="70">
          <cell r="A70" t="str">
            <v>Depreciation</v>
          </cell>
          <cell r="B70" t="str">
            <v>NA</v>
          </cell>
          <cell r="J70">
            <v>6.1929999999999996</v>
          </cell>
          <cell r="P70">
            <v>13.864000000000001</v>
          </cell>
          <cell r="R70">
            <v>9.2040000000000006</v>
          </cell>
          <cell r="S70">
            <v>11.267999999999999</v>
          </cell>
          <cell r="T70">
            <v>15.784000000000001</v>
          </cell>
          <cell r="U70">
            <v>16.043999999999997</v>
          </cell>
          <cell r="V70">
            <v>52.3</v>
          </cell>
          <cell r="X70">
            <v>31.46</v>
          </cell>
          <cell r="Y70">
            <v>37.122799999999998</v>
          </cell>
          <cell r="Z70">
            <v>41.577536000000002</v>
          </cell>
          <cell r="AA70">
            <v>45.735289600000009</v>
          </cell>
          <cell r="AB70">
            <v>155.89562560000002</v>
          </cell>
          <cell r="AD70">
            <v>233.84343839999997</v>
          </cell>
        </row>
        <row r="71">
          <cell r="A71" t="str">
            <v xml:space="preserve">    % of total revenue</v>
          </cell>
          <cell r="B71" t="str">
            <v>–</v>
          </cell>
          <cell r="C71" t="str">
            <v>NM</v>
          </cell>
          <cell r="D71" t="str">
            <v>NM</v>
          </cell>
          <cell r="F71" t="str">
            <v xml:space="preserve">NM  </v>
          </cell>
          <cell r="G71" t="str">
            <v xml:space="preserve">NM  </v>
          </cell>
          <cell r="H71">
            <v>0</v>
          </cell>
          <cell r="I71" t="str">
            <v>NM</v>
          </cell>
          <cell r="J71">
            <v>2.6844386649328131E-2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2.3582683125556017E-2</v>
          </cell>
          <cell r="R71">
            <v>0.04</v>
          </cell>
          <cell r="S71">
            <v>0.04</v>
          </cell>
          <cell r="T71">
            <v>0.04</v>
          </cell>
          <cell r="U71">
            <v>3.0618320610687016E-2</v>
          </cell>
          <cell r="V71">
            <v>3.6563199105145411E-2</v>
          </cell>
          <cell r="X71">
            <v>0.04</v>
          </cell>
          <cell r="Y71">
            <v>0.04</v>
          </cell>
          <cell r="Z71">
            <v>0.04</v>
          </cell>
          <cell r="AA71">
            <v>0.04</v>
          </cell>
          <cell r="AB71">
            <v>4.0000000000000008E-2</v>
          </cell>
          <cell r="AD71">
            <v>0.04</v>
          </cell>
        </row>
        <row r="72">
          <cell r="A72" t="str">
            <v xml:space="preserve">    y/y %</v>
          </cell>
          <cell r="B72" t="str">
            <v>–</v>
          </cell>
          <cell r="C72" t="str">
            <v>NM</v>
          </cell>
          <cell r="D72" t="e">
            <v>#DIV/0!</v>
          </cell>
          <cell r="F72" t="str">
            <v>–</v>
          </cell>
          <cell r="G72" t="str">
            <v>–</v>
          </cell>
          <cell r="H72" t="str">
            <v>–</v>
          </cell>
          <cell r="I72" t="str">
            <v>–</v>
          </cell>
          <cell r="L72" t="e">
            <v>#DIV/0!</v>
          </cell>
          <cell r="M72" t="e">
            <v>#DIV/0!</v>
          </cell>
          <cell r="N72" t="e">
            <v>#DIV/0!</v>
          </cell>
          <cell r="O72" t="e">
            <v>#DIV/0!</v>
          </cell>
          <cell r="P72">
            <v>1.2386565477151628</v>
          </cell>
          <cell r="V72">
            <v>2.7723600692440851</v>
          </cell>
          <cell r="X72">
            <v>2.4180790960451977</v>
          </cell>
          <cell r="Y72">
            <v>2.2945331913383034</v>
          </cell>
          <cell r="Z72">
            <v>1.6341571211353267</v>
          </cell>
          <cell r="AA72">
            <v>1.850616404886563</v>
          </cell>
          <cell r="AB72">
            <v>1.9807959005736144</v>
          </cell>
          <cell r="AD72">
            <v>0.49999999999999956</v>
          </cell>
        </row>
        <row r="73">
          <cell r="A73" t="str">
            <v xml:space="preserve">    q/q %</v>
          </cell>
          <cell r="B73" t="str">
            <v>–</v>
          </cell>
          <cell r="C73" t="str">
            <v>–</v>
          </cell>
          <cell r="D73" t="str">
            <v>–</v>
          </cell>
          <cell r="F73" t="str">
            <v>–</v>
          </cell>
          <cell r="G73" t="e">
            <v>#DIV/0!</v>
          </cell>
          <cell r="H73" t="e">
            <v>#DIV/0!</v>
          </cell>
          <cell r="I73" t="e">
            <v>#DIV/0!</v>
          </cell>
          <cell r="J73" t="str">
            <v>–</v>
          </cell>
          <cell r="L73" t="e">
            <v>#DIV/0!</v>
          </cell>
          <cell r="M73" t="e">
            <v>#DIV/0!</v>
          </cell>
          <cell r="N73" t="e">
            <v>#DIV/0!</v>
          </cell>
          <cell r="O73" t="e">
            <v>#DIV/0!</v>
          </cell>
          <cell r="P73" t="str">
            <v>–</v>
          </cell>
          <cell r="S73">
            <v>0.22425032594524108</v>
          </cell>
          <cell r="T73">
            <v>0.4007809726659568</v>
          </cell>
          <cell r="U73">
            <v>1.6472377090724466E-2</v>
          </cell>
          <cell r="V73" t="str">
            <v>–</v>
          </cell>
          <cell r="X73">
            <v>0.96085764148591424</v>
          </cell>
          <cell r="Y73">
            <v>0.17999999999999994</v>
          </cell>
          <cell r="Z73">
            <v>0.12000000000000011</v>
          </cell>
          <cell r="AA73">
            <v>0.10000000000000009</v>
          </cell>
          <cell r="AB73" t="str">
            <v>–</v>
          </cell>
          <cell r="AD73" t="str">
            <v>–</v>
          </cell>
        </row>
        <row r="75">
          <cell r="A75" t="str">
            <v>Amortization of goodwill &amp; intangibles</v>
          </cell>
          <cell r="B75" t="str">
            <v>NA</v>
          </cell>
          <cell r="C75">
            <v>0</v>
          </cell>
          <cell r="J75">
            <v>4.0019999999999998</v>
          </cell>
          <cell r="P75">
            <v>16.794</v>
          </cell>
          <cell r="R75">
            <v>170.99599999999998</v>
          </cell>
          <cell r="S75">
            <v>181.33199999999999</v>
          </cell>
          <cell r="T75">
            <v>252.416</v>
          </cell>
          <cell r="U75">
            <v>293.65600000000001</v>
          </cell>
          <cell r="V75">
            <v>898.39999999999986</v>
          </cell>
          <cell r="X75">
            <v>1107.8399999999999</v>
          </cell>
          <cell r="Y75">
            <v>1137.9549999999999</v>
          </cell>
          <cell r="Z75">
            <v>1137.9549999999999</v>
          </cell>
          <cell r="AA75">
            <v>1137.9549999999999</v>
          </cell>
          <cell r="AB75">
            <v>4521.7049999999999</v>
          </cell>
          <cell r="AD75">
            <v>4551.82</v>
          </cell>
        </row>
        <row r="76">
          <cell r="A76" t="str">
            <v xml:space="preserve">    % of total revenue</v>
          </cell>
          <cell r="B76" t="str">
            <v>–</v>
          </cell>
          <cell r="C76" t="str">
            <v>NM</v>
          </cell>
          <cell r="D76" t="str">
            <v>NM</v>
          </cell>
          <cell r="F76" t="str">
            <v xml:space="preserve">NM  </v>
          </cell>
          <cell r="G76" t="str">
            <v xml:space="preserve">NM  </v>
          </cell>
          <cell r="H76">
            <v>0</v>
          </cell>
          <cell r="I76" t="str">
            <v>NM</v>
          </cell>
          <cell r="J76">
            <v>1.7347204161248374E-2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2.8566617167526523E-2</v>
          </cell>
          <cell r="R76">
            <v>0.7431377661886136</v>
          </cell>
          <cell r="S76">
            <v>0.6437060702875399</v>
          </cell>
          <cell r="T76">
            <v>0.63967562088190566</v>
          </cell>
          <cell r="U76">
            <v>0.56041221374045802</v>
          </cell>
          <cell r="V76">
            <v>0.62807606263982085</v>
          </cell>
          <cell r="X76">
            <v>1.4085696122059757</v>
          </cell>
          <cell r="Y76">
            <v>1.2261521221459588</v>
          </cell>
          <cell r="Z76">
            <v>1.0947786804874631</v>
          </cell>
          <cell r="AA76">
            <v>0.99525334589769365</v>
          </cell>
          <cell r="AB76">
            <v>1.1601877814331694</v>
          </cell>
          <cell r="AD76">
            <v>0.77860983077299806</v>
          </cell>
        </row>
        <row r="77">
          <cell r="A77" t="str">
            <v xml:space="preserve">    y/y %</v>
          </cell>
          <cell r="B77" t="str">
            <v>–</v>
          </cell>
          <cell r="C77" t="str">
            <v>NM</v>
          </cell>
          <cell r="D77" t="str">
            <v>NM</v>
          </cell>
          <cell r="F77" t="str">
            <v>–</v>
          </cell>
          <cell r="G77" t="str">
            <v>–</v>
          </cell>
          <cell r="H77" t="str">
            <v>–</v>
          </cell>
          <cell r="I77" t="str">
            <v>–</v>
          </cell>
          <cell r="L77" t="e">
            <v>#DIV/0!</v>
          </cell>
          <cell r="M77" t="e">
            <v>#DIV/0!</v>
          </cell>
          <cell r="N77" t="e">
            <v>#DIV/0!</v>
          </cell>
          <cell r="O77" t="e">
            <v>#DIV/0!</v>
          </cell>
          <cell r="P77">
            <v>3.1964017991004505</v>
          </cell>
          <cell r="V77">
            <v>52.49529593902583</v>
          </cell>
          <cell r="X77">
            <v>5.4787480408898457</v>
          </cell>
          <cell r="Y77">
            <v>5.2755332759799707</v>
          </cell>
          <cell r="Z77">
            <v>3.5082522502535491</v>
          </cell>
          <cell r="AA77">
            <v>2.875129403111123</v>
          </cell>
          <cell r="AB77">
            <v>4.0330643365983976</v>
          </cell>
          <cell r="AD77">
            <v>6.6600983478577458E-3</v>
          </cell>
        </row>
        <row r="78">
          <cell r="A78" t="str">
            <v xml:space="preserve">    q/q %</v>
          </cell>
          <cell r="B78" t="str">
            <v>–</v>
          </cell>
          <cell r="C78" t="str">
            <v>–</v>
          </cell>
          <cell r="D78" t="str">
            <v>–</v>
          </cell>
          <cell r="F78" t="str">
            <v>–</v>
          </cell>
          <cell r="G78" t="e">
            <v>#DIV/0!</v>
          </cell>
          <cell r="H78" t="e">
            <v>#DIV/0!</v>
          </cell>
          <cell r="I78" t="e">
            <v>#DIV/0!</v>
          </cell>
          <cell r="J78" t="str">
            <v>–</v>
          </cell>
          <cell r="L78" t="e">
            <v>#DIV/0!</v>
          </cell>
          <cell r="M78" t="e">
            <v>#DIV/0!</v>
          </cell>
          <cell r="N78" t="e">
            <v>#DIV/0!</v>
          </cell>
          <cell r="O78" t="e">
            <v>#DIV/0!</v>
          </cell>
          <cell r="P78" t="str">
            <v>–</v>
          </cell>
          <cell r="S78">
            <v>6.0445858382652373E-2</v>
          </cell>
          <cell r="T78">
            <v>0.39201023536937774</v>
          </cell>
          <cell r="U78">
            <v>0.16338108519269778</v>
          </cell>
          <cell r="V78" t="str">
            <v>–</v>
          </cell>
          <cell r="X78">
            <v>2.772577437545972</v>
          </cell>
          <cell r="Y78">
            <v>2.7183528307336724E-2</v>
          </cell>
          <cell r="Z78">
            <v>0</v>
          </cell>
          <cell r="AA78">
            <v>0</v>
          </cell>
          <cell r="AB78" t="str">
            <v>–</v>
          </cell>
          <cell r="AD78" t="str">
            <v>–</v>
          </cell>
        </row>
        <row r="80">
          <cell r="A80" t="str">
            <v>EBITDA</v>
          </cell>
          <cell r="B80" t="str">
            <v>NA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12.959999999999999</v>
          </cell>
          <cell r="I80">
            <v>0</v>
          </cell>
          <cell r="J80">
            <v>74.794999999999973</v>
          </cell>
          <cell r="L80">
            <v>32.875999999999998</v>
          </cell>
          <cell r="M80">
            <v>38.652999999999984</v>
          </cell>
          <cell r="N80">
            <v>47.61999999999999</v>
          </cell>
          <cell r="O80">
            <v>61.587000000000003</v>
          </cell>
          <cell r="P80">
            <v>211.39400000000001</v>
          </cell>
          <cell r="R80">
            <v>251.39999999999998</v>
          </cell>
          <cell r="S80">
            <v>279.7</v>
          </cell>
          <cell r="T80">
            <v>390.70000000000005</v>
          </cell>
          <cell r="U80">
            <v>473.4</v>
          </cell>
          <cell r="V80">
            <v>1395.1999999999998</v>
          </cell>
          <cell r="X80">
            <v>1394</v>
          </cell>
          <cell r="Y80">
            <v>1453.4987999999998</v>
          </cell>
          <cell r="Z80">
            <v>1491.3640559999999</v>
          </cell>
          <cell r="AA80">
            <v>1526.7049615999999</v>
          </cell>
          <cell r="AB80">
            <v>5865.5678176000001</v>
          </cell>
          <cell r="AD80">
            <v>6568.719656199999</v>
          </cell>
        </row>
        <row r="81">
          <cell r="A81" t="str">
            <v xml:space="preserve">    % of total revenue</v>
          </cell>
          <cell r="B81" t="str">
            <v>–</v>
          </cell>
          <cell r="C81" t="str">
            <v>NM</v>
          </cell>
          <cell r="D81" t="str">
            <v>NM</v>
          </cell>
          <cell r="F81" t="str">
            <v xml:space="preserve">NM  </v>
          </cell>
          <cell r="G81" t="str">
            <v xml:space="preserve">NM  </v>
          </cell>
          <cell r="H81">
            <v>0.28491030601477313</v>
          </cell>
          <cell r="I81" t="str">
            <v>NM</v>
          </cell>
          <cell r="J81">
            <v>0.32420892934547019</v>
          </cell>
          <cell r="L81">
            <v>0.29189381159548966</v>
          </cell>
          <cell r="M81">
            <v>0.30015453070035791</v>
          </cell>
          <cell r="N81">
            <v>0.3073824723568786</v>
          </cell>
          <cell r="O81">
            <v>0.32150072300729271</v>
          </cell>
          <cell r="P81">
            <v>0.35958148562058484</v>
          </cell>
          <cell r="R81">
            <v>1.0925684485006517</v>
          </cell>
          <cell r="S81">
            <v>0.99290024849130276</v>
          </cell>
          <cell r="T81">
            <v>0.99011657374556516</v>
          </cell>
          <cell r="U81">
            <v>0.90343511450381675</v>
          </cell>
          <cell r="V81">
            <v>0.97539149888143162</v>
          </cell>
          <cell r="X81">
            <v>1.7724094087730451</v>
          </cell>
          <cell r="Y81">
            <v>1.5661521221459587</v>
          </cell>
          <cell r="Z81">
            <v>1.4347786804874632</v>
          </cell>
          <cell r="AA81">
            <v>1.3352533458976936</v>
          </cell>
          <cell r="AB81">
            <v>1.5049986925611338</v>
          </cell>
          <cell r="AD81">
            <v>1.123609830772998</v>
          </cell>
        </row>
        <row r="82">
          <cell r="A82" t="str">
            <v xml:space="preserve">    y/y %</v>
          </cell>
          <cell r="B82" t="str">
            <v>–</v>
          </cell>
          <cell r="C82" t="str">
            <v>NM</v>
          </cell>
          <cell r="D82" t="str">
            <v>NM</v>
          </cell>
          <cell r="F82" t="str">
            <v>–</v>
          </cell>
          <cell r="G82" t="str">
            <v>–</v>
          </cell>
          <cell r="H82" t="str">
            <v>–</v>
          </cell>
          <cell r="I82" t="str">
            <v>–</v>
          </cell>
          <cell r="L82" t="e">
            <v>#DIV/0!</v>
          </cell>
          <cell r="M82" t="e">
            <v>#DIV/0!</v>
          </cell>
          <cell r="N82">
            <v>2.674382716049382</v>
          </cell>
          <cell r="O82" t="e">
            <v>#DIV/0!</v>
          </cell>
          <cell r="P82">
            <v>1.8263119192459398</v>
          </cell>
          <cell r="R82">
            <v>6.6469156831731349</v>
          </cell>
          <cell r="S82">
            <v>6.2361783044006955</v>
          </cell>
          <cell r="T82">
            <v>7.2045359092818178</v>
          </cell>
          <cell r="U82">
            <v>6.6866871255297378</v>
          </cell>
          <cell r="V82">
            <v>5.5999981077987062</v>
          </cell>
          <cell r="X82">
            <v>4.5449482895783619</v>
          </cell>
          <cell r="Y82">
            <v>4.1966349660350373</v>
          </cell>
          <cell r="Z82">
            <v>2.8171590888149467</v>
          </cell>
          <cell r="AA82">
            <v>2.2249787950992816</v>
          </cell>
          <cell r="AB82">
            <v>3.2041053738532117</v>
          </cell>
          <cell r="AD82">
            <v>0.11987788061884608</v>
          </cell>
        </row>
        <row r="83">
          <cell r="A83" t="str">
            <v xml:space="preserve">    q/q %</v>
          </cell>
          <cell r="B83" t="str">
            <v>–</v>
          </cell>
          <cell r="C83" t="str">
            <v>–</v>
          </cell>
          <cell r="D83" t="str">
            <v>–</v>
          </cell>
          <cell r="F83" t="str">
            <v>–</v>
          </cell>
          <cell r="G83" t="e">
            <v>#DIV/0!</v>
          </cell>
          <cell r="H83" t="e">
            <v>#DIV/0!</v>
          </cell>
          <cell r="I83">
            <v>-1</v>
          </cell>
          <cell r="J83" t="str">
            <v>–</v>
          </cell>
          <cell r="L83" t="e">
            <v>#DIV/0!</v>
          </cell>
          <cell r="M83">
            <v>0.17572089061929641</v>
          </cell>
          <cell r="N83">
            <v>0.23198716787830209</v>
          </cell>
          <cell r="O83">
            <v>0.29330113397732083</v>
          </cell>
          <cell r="P83" t="str">
            <v>–</v>
          </cell>
          <cell r="R83">
            <v>3.0820302986019774</v>
          </cell>
          <cell r="S83">
            <v>0.1125696101829754</v>
          </cell>
          <cell r="T83">
            <v>0.39685377189846283</v>
          </cell>
          <cell r="U83">
            <v>0.21167135909905288</v>
          </cell>
          <cell r="V83" t="str">
            <v>–</v>
          </cell>
          <cell r="X83">
            <v>1.9446556822982681</v>
          </cell>
          <cell r="Y83">
            <v>4.2682065997130536E-2</v>
          </cell>
          <cell r="Z83">
            <v>2.6051109226921998E-2</v>
          </cell>
          <cell r="AA83">
            <v>2.3697034575707931E-2</v>
          </cell>
          <cell r="AB83" t="str">
            <v>–</v>
          </cell>
          <cell r="AD83" t="str">
            <v>–</v>
          </cell>
        </row>
        <row r="85">
          <cell r="A85" t="str">
            <v>Non-Operating Income(Expense)</v>
          </cell>
        </row>
        <row r="86">
          <cell r="A86" t="str">
            <v>Interest &amp; Royalty income</v>
          </cell>
          <cell r="B86">
            <v>0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4.5999999999999996</v>
          </cell>
          <cell r="L86">
            <v>2.5219999999999998</v>
          </cell>
          <cell r="M86">
            <v>2.3279999999999998</v>
          </cell>
          <cell r="N86">
            <v>2.1720000000000002</v>
          </cell>
          <cell r="O86">
            <v>2.226</v>
          </cell>
          <cell r="P86">
            <v>9.2480000000000011</v>
          </cell>
          <cell r="R86">
            <v>5.5</v>
          </cell>
          <cell r="S86">
            <v>10.7</v>
          </cell>
          <cell r="T86">
            <v>10</v>
          </cell>
          <cell r="U86">
            <v>9.1</v>
          </cell>
          <cell r="V86">
            <v>35.299999999999997</v>
          </cell>
          <cell r="X86">
            <v>13.6</v>
          </cell>
          <cell r="Y86">
            <v>14.662879149408708</v>
          </cell>
          <cell r="Z86">
            <v>15.503324988511043</v>
          </cell>
          <cell r="AA86">
            <v>15.579035340759171</v>
          </cell>
          <cell r="AB86">
            <v>59.34523947867892</v>
          </cell>
          <cell r="AD86">
            <v>77.462892943718458</v>
          </cell>
        </row>
        <row r="87">
          <cell r="A87" t="str">
            <v>Interest expense</v>
          </cell>
          <cell r="B87">
            <v>0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V87">
            <v>0</v>
          </cell>
          <cell r="AB87">
            <v>0</v>
          </cell>
        </row>
        <row r="88">
          <cell r="A88" t="str">
            <v>Interest income (expense)</v>
          </cell>
          <cell r="B88" t="str">
            <v>NA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4.5999999999999996</v>
          </cell>
          <cell r="L88">
            <v>2.5219999999999998</v>
          </cell>
          <cell r="M88">
            <v>2.3279999999999998</v>
          </cell>
          <cell r="N88">
            <v>2.1720000000000002</v>
          </cell>
          <cell r="O88">
            <v>2.226</v>
          </cell>
          <cell r="P88">
            <v>9.2480000000000011</v>
          </cell>
          <cell r="R88">
            <v>5.5</v>
          </cell>
          <cell r="S88">
            <v>10.7</v>
          </cell>
          <cell r="T88">
            <v>10</v>
          </cell>
          <cell r="U88">
            <v>9.1</v>
          </cell>
          <cell r="V88">
            <v>35.299999999999997</v>
          </cell>
          <cell r="X88">
            <v>13.6</v>
          </cell>
          <cell r="Y88">
            <v>14.662879149408708</v>
          </cell>
          <cell r="Z88">
            <v>15.503324988511043</v>
          </cell>
          <cell r="AA88">
            <v>15.579035340759171</v>
          </cell>
          <cell r="AB88">
            <v>59.34523947867892</v>
          </cell>
          <cell r="AD88">
            <v>77.462892943718458</v>
          </cell>
        </row>
        <row r="89">
          <cell r="B89">
            <v>0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A90" t="str">
            <v xml:space="preserve">        Interest rate</v>
          </cell>
          <cell r="B90">
            <v>0</v>
          </cell>
          <cell r="C90">
            <v>0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X90">
            <v>4.9750788787781795E-2</v>
          </cell>
          <cell r="Y90">
            <v>0.05</v>
          </cell>
          <cell r="Z90">
            <v>0.05</v>
          </cell>
          <cell r="AA90">
            <v>0.05</v>
          </cell>
          <cell r="AD90">
            <v>0.05</v>
          </cell>
        </row>
        <row r="91">
          <cell r="A91" t="str">
            <v>Other income (expense), net</v>
          </cell>
          <cell r="B91">
            <v>0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D91">
            <v>0</v>
          </cell>
        </row>
        <row r="92">
          <cell r="A92" t="str">
            <v>Non-operating gains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D92">
            <v>0</v>
          </cell>
        </row>
        <row r="94">
          <cell r="A94" t="str">
            <v>Pretax Income</v>
          </cell>
          <cell r="B94" t="str">
            <v>NA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12.959999999999999</v>
          </cell>
          <cell r="I94">
            <v>0</v>
          </cell>
          <cell r="J94">
            <v>69.199999999999974</v>
          </cell>
          <cell r="L94">
            <v>35.397999999999996</v>
          </cell>
          <cell r="M94">
            <v>40.980999999999987</v>
          </cell>
          <cell r="N94">
            <v>49.791999999999987</v>
          </cell>
          <cell r="O94">
            <v>63.813000000000002</v>
          </cell>
          <cell r="P94">
            <v>189.98399999999998</v>
          </cell>
          <cell r="R94">
            <v>76.7</v>
          </cell>
          <cell r="S94">
            <v>97.8</v>
          </cell>
          <cell r="T94">
            <v>132.50000000000003</v>
          </cell>
          <cell r="U94">
            <v>172.79999999999998</v>
          </cell>
          <cell r="V94">
            <v>479.80000000000007</v>
          </cell>
          <cell r="W94">
            <v>0</v>
          </cell>
          <cell r="X94">
            <v>268.3</v>
          </cell>
          <cell r="Y94">
            <v>293.08387914940869</v>
          </cell>
          <cell r="Z94">
            <v>327.33484498851112</v>
          </cell>
          <cell r="AA94">
            <v>358.59370734075924</v>
          </cell>
          <cell r="AB94">
            <v>1247.3124314786785</v>
          </cell>
          <cell r="AD94">
            <v>1860.5191107437181</v>
          </cell>
        </row>
        <row r="95">
          <cell r="A95" t="str">
            <v xml:space="preserve">    % of total revenue</v>
          </cell>
          <cell r="B95" t="str">
            <v>–</v>
          </cell>
          <cell r="C95" t="str">
            <v>NM</v>
          </cell>
          <cell r="D95" t="str">
            <v>NM</v>
          </cell>
          <cell r="F95" t="str">
            <v xml:space="preserve">NM  </v>
          </cell>
          <cell r="G95" t="str">
            <v xml:space="preserve">NM  </v>
          </cell>
          <cell r="H95">
            <v>0.28491030601477313</v>
          </cell>
          <cell r="I95" t="str">
            <v>NM</v>
          </cell>
          <cell r="J95">
            <v>0.29995665366276542</v>
          </cell>
          <cell r="L95">
            <v>0.31428571428571428</v>
          </cell>
          <cell r="M95">
            <v>0.31823229303369382</v>
          </cell>
          <cell r="N95">
            <v>0.32140252128504199</v>
          </cell>
          <cell r="O95">
            <v>0.33312104238336615</v>
          </cell>
          <cell r="P95">
            <v>0.32316304608523033</v>
          </cell>
          <cell r="R95">
            <v>0.33333333333333337</v>
          </cell>
          <cell r="S95">
            <v>0.34717784877529284</v>
          </cell>
          <cell r="T95">
            <v>0.33578307146477449</v>
          </cell>
          <cell r="U95">
            <v>0.32977099236641216</v>
          </cell>
          <cell r="V95">
            <v>0.33543064876957496</v>
          </cell>
          <cell r="X95">
            <v>0.34113159567705026</v>
          </cell>
          <cell r="Y95">
            <v>0.31579932456539778</v>
          </cell>
          <cell r="Z95">
            <v>0.3149150974107856</v>
          </cell>
          <cell r="AA95">
            <v>0.3136253955989024</v>
          </cell>
          <cell r="AB95">
            <v>0.32003782702128075</v>
          </cell>
          <cell r="AD95">
            <v>0.31825038555261309</v>
          </cell>
        </row>
        <row r="96">
          <cell r="A96" t="str">
            <v xml:space="preserve">    y/y %</v>
          </cell>
          <cell r="B96" t="str">
            <v>–</v>
          </cell>
          <cell r="C96" t="str">
            <v>NM</v>
          </cell>
          <cell r="D96" t="str">
            <v>NM</v>
          </cell>
          <cell r="F96" t="str">
            <v>–</v>
          </cell>
          <cell r="G96" t="str">
            <v>–</v>
          </cell>
          <cell r="H96" t="str">
            <v>–</v>
          </cell>
          <cell r="I96" t="str">
            <v>–</v>
          </cell>
          <cell r="J96" t="str">
            <v>NM</v>
          </cell>
          <cell r="L96" t="str">
            <v>NM</v>
          </cell>
          <cell r="M96" t="str">
            <v>NM</v>
          </cell>
          <cell r="N96" t="str">
            <v>NM</v>
          </cell>
          <cell r="O96" t="str">
            <v>NM</v>
          </cell>
          <cell r="P96">
            <v>1.7454335260115612</v>
          </cell>
          <cell r="R96">
            <v>1.1667890841290474</v>
          </cell>
          <cell r="S96">
            <v>1.3864717796051838</v>
          </cell>
          <cell r="T96">
            <v>1.661070051413883</v>
          </cell>
          <cell r="U96">
            <v>1.7079121809035773</v>
          </cell>
          <cell r="V96">
            <v>1.5254758295435411</v>
          </cell>
          <cell r="X96">
            <v>2.4980443285528033</v>
          </cell>
          <cell r="Y96">
            <v>1.9967676804643015</v>
          </cell>
          <cell r="Z96">
            <v>1.4704516602906494</v>
          </cell>
          <cell r="AA96">
            <v>1.0751950656293938</v>
          </cell>
          <cell r="AB96">
            <v>1.5996507533944944</v>
          </cell>
          <cell r="AD96">
            <v>0.49162235843195123</v>
          </cell>
        </row>
        <row r="97">
          <cell r="A97" t="str">
            <v xml:space="preserve">    q/q %</v>
          </cell>
          <cell r="B97" t="str">
            <v>–</v>
          </cell>
          <cell r="C97" t="str">
            <v>–</v>
          </cell>
          <cell r="D97" t="str">
            <v>–</v>
          </cell>
          <cell r="F97" t="str">
            <v>–</v>
          </cell>
          <cell r="G97" t="e">
            <v>#DIV/0!</v>
          </cell>
          <cell r="H97" t="e">
            <v>#DIV/0!</v>
          </cell>
          <cell r="I97">
            <v>-1</v>
          </cell>
          <cell r="J97" t="str">
            <v>–</v>
          </cell>
          <cell r="L97" t="str">
            <v>NM</v>
          </cell>
          <cell r="M97" t="str">
            <v>NM</v>
          </cell>
          <cell r="N97" t="str">
            <v>NM</v>
          </cell>
          <cell r="O97" t="str">
            <v>NM</v>
          </cell>
          <cell r="P97" t="str">
            <v>–</v>
          </cell>
          <cell r="R97">
            <v>0.2019494460376412</v>
          </cell>
          <cell r="S97">
            <v>0.27509778357235981</v>
          </cell>
          <cell r="T97">
            <v>0.35480572597137039</v>
          </cell>
          <cell r="U97">
            <v>0.30415094339622595</v>
          </cell>
          <cell r="V97" t="str">
            <v>–</v>
          </cell>
          <cell r="X97">
            <v>0.5526620370370372</v>
          </cell>
          <cell r="Y97">
            <v>9.2373757545317403E-2</v>
          </cell>
          <cell r="Z97">
            <v>0.11686403884958119</v>
          </cell>
          <cell r="AA97">
            <v>9.549506516284656E-2</v>
          </cell>
          <cell r="AB97" t="str">
            <v>–</v>
          </cell>
          <cell r="AD97" t="str">
            <v>–</v>
          </cell>
        </row>
        <row r="99">
          <cell r="A99" t="str">
            <v>Income taxes</v>
          </cell>
          <cell r="B99" t="str">
            <v>NA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24.599999999999991</v>
          </cell>
          <cell r="L99">
            <v>12.179999999999998</v>
          </cell>
          <cell r="M99">
            <v>14.146999999999995</v>
          </cell>
          <cell r="N99">
            <v>17.215230225347099</v>
          </cell>
          <cell r="O99">
            <v>22.132000000000001</v>
          </cell>
          <cell r="P99">
            <v>65.674230225347088</v>
          </cell>
          <cell r="R99">
            <v>25.310999999999996</v>
          </cell>
          <cell r="S99">
            <v>29.339999999999996</v>
          </cell>
          <cell r="T99">
            <v>46.8</v>
          </cell>
          <cell r="U99">
            <v>58.751999999999995</v>
          </cell>
          <cell r="V99">
            <v>160.20299999999997</v>
          </cell>
          <cell r="X99">
            <v>91.199999999999989</v>
          </cell>
          <cell r="Y99">
            <v>99.624486688132933</v>
          </cell>
          <cell r="Z99">
            <v>111.26700657082448</v>
          </cell>
          <cell r="AA99">
            <v>121.89245661378024</v>
          </cell>
          <cell r="AB99">
            <v>423.98394987273764</v>
          </cell>
          <cell r="AD99">
            <v>632.57649765286419</v>
          </cell>
        </row>
        <row r="100">
          <cell r="A100" t="str">
            <v xml:space="preserve">    % of pretax income</v>
          </cell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0.3554913294797688</v>
          </cell>
          <cell r="L100">
            <v>0.34408723656703766</v>
          </cell>
          <cell r="M100">
            <v>0.34520875527683559</v>
          </cell>
          <cell r="N100">
            <v>0.34574289494993382</v>
          </cell>
          <cell r="O100">
            <v>0.34682588187359942</v>
          </cell>
          <cell r="P100">
            <v>0.34568295343474764</v>
          </cell>
          <cell r="R100">
            <v>0.32999999999999996</v>
          </cell>
          <cell r="S100">
            <v>0.3</v>
          </cell>
          <cell r="T100">
            <v>0.35320754716981123</v>
          </cell>
          <cell r="U100">
            <v>0.34</v>
          </cell>
          <cell r="V100">
            <v>0.33389537307211326</v>
          </cell>
          <cell r="X100">
            <v>0.33991800223630259</v>
          </cell>
          <cell r="Y100">
            <v>0.33991800223630259</v>
          </cell>
          <cell r="Z100">
            <v>0.33991800223630259</v>
          </cell>
          <cell r="AA100">
            <v>0.33991800223630259</v>
          </cell>
          <cell r="AB100">
            <v>0.33991800223630275</v>
          </cell>
          <cell r="AD100">
            <v>0.34</v>
          </cell>
        </row>
        <row r="102">
          <cell r="A102" t="str">
            <v>Net Income (excl. min. int./preferred/extraordinary)</v>
          </cell>
          <cell r="B102" t="str">
            <v>NA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12.959999999999999</v>
          </cell>
          <cell r="I102">
            <v>0</v>
          </cell>
          <cell r="J102">
            <v>44.59999999999998</v>
          </cell>
          <cell r="L102">
            <v>23.217999999999996</v>
          </cell>
          <cell r="M102">
            <v>26.833999999999993</v>
          </cell>
          <cell r="N102">
            <v>32.576769774652888</v>
          </cell>
          <cell r="O102">
            <v>41.680999999999997</v>
          </cell>
          <cell r="P102">
            <v>124.30976977465289</v>
          </cell>
          <cell r="R102">
            <v>51.38900000000001</v>
          </cell>
          <cell r="S102">
            <v>68.460000000000008</v>
          </cell>
          <cell r="T102">
            <v>85.700000000000031</v>
          </cell>
          <cell r="U102">
            <v>114.04799999999999</v>
          </cell>
          <cell r="V102">
            <v>319.59700000000009</v>
          </cell>
          <cell r="X102">
            <v>177.10000000000002</v>
          </cell>
          <cell r="Y102">
            <v>193.45939246127574</v>
          </cell>
          <cell r="Z102">
            <v>216.06783841768663</v>
          </cell>
          <cell r="AA102">
            <v>236.701250726979</v>
          </cell>
          <cell r="AB102">
            <v>823.32848160594085</v>
          </cell>
          <cell r="AD102">
            <v>1227.9426130908539</v>
          </cell>
        </row>
        <row r="103">
          <cell r="A103" t="str">
            <v xml:space="preserve">    % of total revenue</v>
          </cell>
          <cell r="B103" t="str">
            <v>–</v>
          </cell>
          <cell r="C103" t="str">
            <v>NM</v>
          </cell>
          <cell r="D103" t="str">
            <v>NM</v>
          </cell>
          <cell r="F103" t="str">
            <v>NM</v>
          </cell>
          <cell r="G103" t="str">
            <v>NM</v>
          </cell>
          <cell r="H103">
            <v>0.28491030601477313</v>
          </cell>
          <cell r="I103" t="str">
            <v>NM</v>
          </cell>
          <cell r="J103">
            <v>0.19332466406588636</v>
          </cell>
          <cell r="L103">
            <v>0.20614401136464527</v>
          </cell>
          <cell r="M103">
            <v>0.2083757192666392</v>
          </cell>
          <cell r="N103">
            <v>0.21027988313174387</v>
          </cell>
          <cell r="O103">
            <v>0.21758604308810248</v>
          </cell>
          <cell r="P103">
            <v>0.21145108987351846</v>
          </cell>
          <cell r="R103">
            <v>0.22333333333333338</v>
          </cell>
          <cell r="S103">
            <v>0.24302449414270505</v>
          </cell>
          <cell r="T103">
            <v>0.21718195641155608</v>
          </cell>
          <cell r="U103">
            <v>0.21764885496183203</v>
          </cell>
          <cell r="V103">
            <v>0.22343190715883673</v>
          </cell>
          <cell r="X103">
            <v>0.2251748251748252</v>
          </cell>
          <cell r="Y103">
            <v>0.20845344905155402</v>
          </cell>
          <cell r="Z103">
            <v>0.20786978662486072</v>
          </cell>
          <cell r="AA103">
            <v>0.20701847767635342</v>
          </cell>
          <cell r="AB103">
            <v>0.21125120822015955</v>
          </cell>
          <cell r="AD103">
            <v>0.21004525446472463</v>
          </cell>
        </row>
        <row r="104">
          <cell r="A104" t="str">
            <v xml:space="preserve">    y/y %</v>
          </cell>
          <cell r="B104" t="str">
            <v>–</v>
          </cell>
          <cell r="C104" t="str">
            <v>NM</v>
          </cell>
          <cell r="D104" t="str">
            <v>NM</v>
          </cell>
          <cell r="F104" t="str">
            <v>–</v>
          </cell>
          <cell r="G104" t="str">
            <v>–</v>
          </cell>
          <cell r="H104" t="str">
            <v>–</v>
          </cell>
          <cell r="I104" t="str">
            <v>–</v>
          </cell>
          <cell r="J104" t="str">
            <v>NM</v>
          </cell>
          <cell r="L104" t="str">
            <v>NM</v>
          </cell>
          <cell r="M104" t="str">
            <v>NM</v>
          </cell>
          <cell r="N104" t="str">
            <v>NM</v>
          </cell>
          <cell r="O104" t="str">
            <v>NM</v>
          </cell>
          <cell r="P104">
            <v>1.7872145689384067</v>
          </cell>
          <cell r="R104">
            <v>1.2133258678611432</v>
          </cell>
          <cell r="S104">
            <v>1.5512409629574431</v>
          </cell>
          <cell r="T104">
            <v>1.630708955885519</v>
          </cell>
          <cell r="U104">
            <v>1.7362107435042344</v>
          </cell>
          <cell r="V104">
            <v>1.5709725034433037</v>
          </cell>
          <cell r="X104">
            <v>2.4462628188912023</v>
          </cell>
          <cell r="Y104">
            <v>1.8258748533636533</v>
          </cell>
          <cell r="Z104">
            <v>1.5212116501480346</v>
          </cell>
          <cell r="AA104">
            <v>1.0754528858636627</v>
          </cell>
          <cell r="AB104">
            <v>1.5761458386841571</v>
          </cell>
          <cell r="AD104">
            <v>0.49143706372904061</v>
          </cell>
        </row>
        <row r="105">
          <cell r="A105" t="str">
            <v xml:space="preserve">    q/q %</v>
          </cell>
          <cell r="B105" t="str">
            <v>–</v>
          </cell>
          <cell r="C105" t="str">
            <v>–</v>
          </cell>
          <cell r="D105" t="str">
            <v>–</v>
          </cell>
          <cell r="F105" t="str">
            <v>–</v>
          </cell>
          <cell r="G105" t="e">
            <v>#DIV/0!</v>
          </cell>
          <cell r="H105" t="e">
            <v>#DIV/0!</v>
          </cell>
          <cell r="I105">
            <v>-1</v>
          </cell>
          <cell r="J105" t="str">
            <v>–</v>
          </cell>
          <cell r="L105" t="str">
            <v>NM</v>
          </cell>
          <cell r="M105" t="str">
            <v>NM</v>
          </cell>
          <cell r="N105" t="str">
            <v>NM</v>
          </cell>
          <cell r="O105" t="str">
            <v>NM</v>
          </cell>
          <cell r="P105" t="str">
            <v>–</v>
          </cell>
          <cell r="R105">
            <v>0.2329118783138604</v>
          </cell>
          <cell r="S105">
            <v>0.33219171418007742</v>
          </cell>
          <cell r="T105">
            <v>0.25182588372772452</v>
          </cell>
          <cell r="U105">
            <v>0.33078179696616039</v>
          </cell>
          <cell r="V105" t="str">
            <v>–</v>
          </cell>
          <cell r="X105">
            <v>0.55285493827160526</v>
          </cell>
          <cell r="Y105">
            <v>9.2373757545317403E-2</v>
          </cell>
          <cell r="Z105">
            <v>0.11686403884958119</v>
          </cell>
          <cell r="AA105">
            <v>9.549506516284656E-2</v>
          </cell>
          <cell r="AB105" t="str">
            <v>–</v>
          </cell>
          <cell r="AD105" t="str">
            <v>–</v>
          </cell>
        </row>
        <row r="107">
          <cell r="A107" t="str">
            <v>Minority interest in earning subsidiaries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D107">
            <v>0</v>
          </cell>
        </row>
        <row r="108">
          <cell r="A108" t="str">
            <v>Dividends on convertible preferred</v>
          </cell>
          <cell r="B108">
            <v>0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U108">
            <v>0</v>
          </cell>
        </row>
        <row r="109">
          <cell r="A109" t="str">
            <v>Equity in earnings of associated companies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D109">
            <v>0</v>
          </cell>
        </row>
        <row r="111">
          <cell r="A111" t="str">
            <v>Net Income to Common (excl. extraordinary)</v>
          </cell>
          <cell r="B111" t="str">
            <v>NA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12.959999999999999</v>
          </cell>
          <cell r="I111">
            <v>0</v>
          </cell>
          <cell r="J111">
            <v>44.59999999999998</v>
          </cell>
          <cell r="K111">
            <v>0</v>
          </cell>
          <cell r="L111">
            <v>23.217999999999996</v>
          </cell>
          <cell r="M111">
            <v>26.833999999999993</v>
          </cell>
          <cell r="N111">
            <v>32.576769774652888</v>
          </cell>
          <cell r="O111">
            <v>41.680999999999997</v>
          </cell>
          <cell r="P111">
            <v>124.30976977465289</v>
          </cell>
          <cell r="Q111">
            <v>0</v>
          </cell>
          <cell r="R111">
            <v>51.38900000000001</v>
          </cell>
          <cell r="S111">
            <v>68.460000000000008</v>
          </cell>
          <cell r="T111">
            <v>85.700000000000031</v>
          </cell>
          <cell r="U111">
            <v>114.04799999999999</v>
          </cell>
          <cell r="V111">
            <v>319.59700000000009</v>
          </cell>
          <cell r="X111">
            <v>177.10000000000002</v>
          </cell>
          <cell r="Y111">
            <v>193.45939246127574</v>
          </cell>
          <cell r="Z111">
            <v>216.06783841768663</v>
          </cell>
          <cell r="AA111">
            <v>236.701250726979</v>
          </cell>
          <cell r="AB111">
            <v>823.32848160594085</v>
          </cell>
          <cell r="AD111">
            <v>1227.9426130908539</v>
          </cell>
        </row>
        <row r="112">
          <cell r="A112" t="str">
            <v xml:space="preserve">    % of total revenue</v>
          </cell>
          <cell r="B112" t="str">
            <v>–</v>
          </cell>
          <cell r="C112" t="str">
            <v>NM</v>
          </cell>
          <cell r="D112" t="str">
            <v>NM</v>
          </cell>
          <cell r="F112" t="str">
            <v>NM</v>
          </cell>
          <cell r="G112" t="str">
            <v>NM</v>
          </cell>
          <cell r="H112">
            <v>0.28491030601477313</v>
          </cell>
          <cell r="I112" t="str">
            <v>NM</v>
          </cell>
          <cell r="J112">
            <v>0.19332466406588636</v>
          </cell>
          <cell r="L112">
            <v>0.20614401136464527</v>
          </cell>
          <cell r="M112">
            <v>0.2083757192666392</v>
          </cell>
          <cell r="N112">
            <v>0.21027988313174387</v>
          </cell>
          <cell r="O112">
            <v>0.21758604308810248</v>
          </cell>
          <cell r="P112">
            <v>0.21145108987351846</v>
          </cell>
          <cell r="R112">
            <v>0.22333333333333338</v>
          </cell>
          <cell r="S112">
            <v>0.24302449414270505</v>
          </cell>
          <cell r="T112">
            <v>0.21718195641155608</v>
          </cell>
          <cell r="U112">
            <v>0.21764885496183203</v>
          </cell>
          <cell r="V112">
            <v>0.22343190715883673</v>
          </cell>
          <cell r="X112">
            <v>0.2251748251748252</v>
          </cell>
          <cell r="Y112">
            <v>0.20845344905155402</v>
          </cell>
          <cell r="Z112">
            <v>0.20786978662486072</v>
          </cell>
          <cell r="AA112">
            <v>0.20701847767635342</v>
          </cell>
          <cell r="AB112">
            <v>0.21125120822015955</v>
          </cell>
          <cell r="AD112">
            <v>0.21004525446472463</v>
          </cell>
        </row>
        <row r="113">
          <cell r="A113" t="str">
            <v xml:space="preserve">    y/y %</v>
          </cell>
          <cell r="B113" t="str">
            <v>–</v>
          </cell>
          <cell r="C113" t="str">
            <v>NM</v>
          </cell>
          <cell r="D113" t="str">
            <v>–</v>
          </cell>
          <cell r="F113" t="str">
            <v>–</v>
          </cell>
          <cell r="G113" t="str">
            <v>–</v>
          </cell>
          <cell r="H113" t="str">
            <v>–</v>
          </cell>
          <cell r="I113" t="str">
            <v>–</v>
          </cell>
          <cell r="J113" t="str">
            <v>NM</v>
          </cell>
          <cell r="L113" t="str">
            <v>NM</v>
          </cell>
          <cell r="M113" t="str">
            <v>NM</v>
          </cell>
          <cell r="N113" t="str">
            <v>NM</v>
          </cell>
          <cell r="O113" t="str">
            <v>NM</v>
          </cell>
          <cell r="P113">
            <v>1.7872145689384067</v>
          </cell>
          <cell r="R113">
            <v>1.2133258678611432</v>
          </cell>
          <cell r="S113">
            <v>1.5512409629574431</v>
          </cell>
          <cell r="T113">
            <v>1.630708955885519</v>
          </cell>
          <cell r="U113">
            <v>1.7362107435042344</v>
          </cell>
          <cell r="V113">
            <v>1.5709725034433037</v>
          </cell>
          <cell r="X113">
            <v>2.4462628188912023</v>
          </cell>
          <cell r="Y113">
            <v>1.8258748533636533</v>
          </cell>
          <cell r="Z113">
            <v>1.5212116501480346</v>
          </cell>
          <cell r="AA113">
            <v>1.0754528858636627</v>
          </cell>
          <cell r="AB113">
            <v>1.5761458386841571</v>
          </cell>
          <cell r="AD113">
            <v>0.49143706372904061</v>
          </cell>
        </row>
        <row r="114">
          <cell r="A114" t="str">
            <v xml:space="preserve">    q/q %</v>
          </cell>
          <cell r="B114" t="str">
            <v>–</v>
          </cell>
          <cell r="C114" t="str">
            <v>–</v>
          </cell>
          <cell r="D114" t="str">
            <v>–</v>
          </cell>
          <cell r="F114" t="str">
            <v>–</v>
          </cell>
          <cell r="G114" t="e">
            <v>#DIV/0!</v>
          </cell>
          <cell r="H114" t="e">
            <v>#DIV/0!</v>
          </cell>
          <cell r="I114">
            <v>-1</v>
          </cell>
          <cell r="J114" t="str">
            <v>–</v>
          </cell>
          <cell r="L114" t="str">
            <v>NM</v>
          </cell>
          <cell r="M114" t="str">
            <v>NM</v>
          </cell>
          <cell r="N114" t="str">
            <v>NM</v>
          </cell>
          <cell r="O114" t="str">
            <v>NM</v>
          </cell>
          <cell r="P114" t="str">
            <v>–</v>
          </cell>
          <cell r="R114">
            <v>0.2329118783138604</v>
          </cell>
          <cell r="S114">
            <v>0.33219171418007742</v>
          </cell>
          <cell r="T114">
            <v>0.25182588372772452</v>
          </cell>
          <cell r="U114">
            <v>0.33078179696616039</v>
          </cell>
          <cell r="V114" t="str">
            <v>–</v>
          </cell>
          <cell r="X114">
            <v>0.55285493827160526</v>
          </cell>
          <cell r="Y114">
            <v>9.2373757545317403E-2</v>
          </cell>
          <cell r="Z114">
            <v>0.11686403884958119</v>
          </cell>
          <cell r="AA114">
            <v>9.549506516284656E-2</v>
          </cell>
          <cell r="AB114" t="str">
            <v>–</v>
          </cell>
          <cell r="AD114" t="str">
            <v>–</v>
          </cell>
        </row>
        <row r="116">
          <cell r="A116" t="str">
            <v>Purchased R&amp;D (pre-tax)</v>
          </cell>
          <cell r="B116">
            <v>0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-84.1</v>
          </cell>
          <cell r="U116">
            <v>0</v>
          </cell>
          <cell r="V116">
            <v>-84.1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0</v>
          </cell>
        </row>
        <row r="117">
          <cell r="A117" t="str">
            <v>Goodwill amortization (pre-tax)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-249.6</v>
          </cell>
          <cell r="U117">
            <v>-249.6</v>
          </cell>
          <cell r="V117">
            <v>-499.2</v>
          </cell>
          <cell r="X117">
            <v>-249.6</v>
          </cell>
          <cell r="Y117">
            <v>-249.6</v>
          </cell>
          <cell r="Z117">
            <v>-249.6</v>
          </cell>
          <cell r="AA117">
            <v>-249.6</v>
          </cell>
          <cell r="AB117">
            <v>-998.4</v>
          </cell>
          <cell r="AD117">
            <v>-998.4</v>
          </cell>
        </row>
        <row r="118">
          <cell r="A118" t="str">
            <v>Merger related, other (pre-tax)</v>
          </cell>
          <cell r="B118">
            <v>0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D118">
            <v>0</v>
          </cell>
        </row>
        <row r="119">
          <cell r="A119" t="str">
            <v>Total extraordinary/non-recurring items, pre-tax</v>
          </cell>
          <cell r="T119">
            <v>-333.7</v>
          </cell>
          <cell r="U119">
            <v>-249.6</v>
          </cell>
          <cell r="V119">
            <v>-583.29999999999995</v>
          </cell>
          <cell r="W119">
            <v>0</v>
          </cell>
          <cell r="X119">
            <v>-249.6</v>
          </cell>
          <cell r="Y119">
            <v>-249.6</v>
          </cell>
          <cell r="Z119">
            <v>-249.6</v>
          </cell>
          <cell r="AA119">
            <v>-249.6</v>
          </cell>
          <cell r="AB119">
            <v>-998.4</v>
          </cell>
          <cell r="AD119">
            <v>-998.4</v>
          </cell>
        </row>
        <row r="120">
          <cell r="A120" t="str">
            <v>Tax effect of extraordinary/non-recurring items</v>
          </cell>
          <cell r="T120">
            <v>7.0999999999999375</v>
          </cell>
          <cell r="U120">
            <v>5.310638297872293</v>
          </cell>
          <cell r="V120">
            <v>12.41063829787223</v>
          </cell>
          <cell r="X120">
            <v>5.310638297872293</v>
          </cell>
          <cell r="Y120">
            <v>5.310638297872293</v>
          </cell>
          <cell r="Z120">
            <v>5.310638297872293</v>
          </cell>
          <cell r="AA120">
            <v>5.310638297872293</v>
          </cell>
          <cell r="AB120">
            <v>21.242553191489172</v>
          </cell>
          <cell r="AD120">
            <v>21.242553191489172</v>
          </cell>
        </row>
        <row r="121">
          <cell r="A121" t="str">
            <v>Total pro-forma adjustments</v>
          </cell>
          <cell r="T121">
            <v>-326.60000000000002</v>
          </cell>
          <cell r="U121">
            <v>-244.28936170212771</v>
          </cell>
          <cell r="V121">
            <v>-570.88936170212776</v>
          </cell>
          <cell r="W121">
            <v>0</v>
          </cell>
          <cell r="X121">
            <v>-244.28936170212771</v>
          </cell>
          <cell r="Y121">
            <v>-244.28936170212771</v>
          </cell>
          <cell r="Z121">
            <v>-244.28936170212771</v>
          </cell>
          <cell r="AA121">
            <v>-244.28936170212771</v>
          </cell>
          <cell r="AB121">
            <v>-977.15744680851083</v>
          </cell>
          <cell r="AD121">
            <v>-977.15744680851083</v>
          </cell>
        </row>
        <row r="122">
          <cell r="A122" t="str">
            <v>Reported Net Income</v>
          </cell>
          <cell r="B122" t="str">
            <v>NA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12.959999999999999</v>
          </cell>
          <cell r="I122">
            <v>0</v>
          </cell>
          <cell r="J122">
            <v>44.59999999999998</v>
          </cell>
          <cell r="L122">
            <v>23.217999999999996</v>
          </cell>
          <cell r="M122">
            <v>26.833999999999993</v>
          </cell>
          <cell r="N122">
            <v>32.576769774652888</v>
          </cell>
          <cell r="O122">
            <v>41.680999999999997</v>
          </cell>
          <cell r="P122">
            <v>124.30976977465289</v>
          </cell>
          <cell r="R122">
            <v>51.38900000000001</v>
          </cell>
          <cell r="S122">
            <v>68.460000000000008</v>
          </cell>
          <cell r="T122">
            <v>-240.89999999999998</v>
          </cell>
          <cell r="U122">
            <v>-135.55200000000002</v>
          </cell>
          <cell r="V122">
            <v>-263.70299999999986</v>
          </cell>
          <cell r="X122">
            <v>-72.499999999999972</v>
          </cell>
          <cell r="Y122">
            <v>-56.140607538724254</v>
          </cell>
          <cell r="Z122">
            <v>-33.532161582313364</v>
          </cell>
          <cell r="AA122">
            <v>-12.898749273020996</v>
          </cell>
          <cell r="AB122">
            <v>-175.07151839405913</v>
          </cell>
          <cell r="AC122">
            <v>-175.07151839405913</v>
          </cell>
          <cell r="AD122">
            <v>229.54261309085393</v>
          </cell>
        </row>
        <row r="123">
          <cell r="A123" t="str">
            <v xml:space="preserve">    % of total revenue</v>
          </cell>
          <cell r="B123" t="str">
            <v>–</v>
          </cell>
          <cell r="C123" t="str">
            <v>NM</v>
          </cell>
          <cell r="D123" t="str">
            <v>NM</v>
          </cell>
          <cell r="F123" t="str">
            <v>NM</v>
          </cell>
          <cell r="G123" t="str">
            <v>NM</v>
          </cell>
          <cell r="H123">
            <v>0.28491030601477313</v>
          </cell>
          <cell r="I123" t="str">
            <v>NM</v>
          </cell>
          <cell r="J123">
            <v>0.19332466406588636</v>
          </cell>
          <cell r="L123">
            <v>0.20614401136464527</v>
          </cell>
          <cell r="M123">
            <v>0.2083757192666392</v>
          </cell>
          <cell r="N123">
            <v>0.21027988313174387</v>
          </cell>
          <cell r="O123">
            <v>0.21758604308810248</v>
          </cell>
          <cell r="P123">
            <v>0.21145108987351846</v>
          </cell>
          <cell r="R123">
            <v>0.22333333333333338</v>
          </cell>
          <cell r="S123">
            <v>0.24302449414270505</v>
          </cell>
          <cell r="T123">
            <v>-0.61049163710086152</v>
          </cell>
          <cell r="U123">
            <v>-0.2586870229007634</v>
          </cell>
          <cell r="V123">
            <v>-0.18435612416107372</v>
          </cell>
          <cell r="X123">
            <v>-9.2180546726001233E-2</v>
          </cell>
          <cell r="Y123">
            <v>-6.049178137287517E-2</v>
          </cell>
          <cell r="Z123">
            <v>-3.2259883396951052E-2</v>
          </cell>
          <cell r="AA123">
            <v>-1.1281222343475438E-2</v>
          </cell>
          <cell r="AB123">
            <v>-4.49201875216848E-2</v>
          </cell>
          <cell r="AD123">
            <v>3.9264323970161732E-2</v>
          </cell>
        </row>
        <row r="124">
          <cell r="A124" t="str">
            <v xml:space="preserve">    y/y %</v>
          </cell>
          <cell r="B124" t="str">
            <v>–</v>
          </cell>
          <cell r="C124" t="str">
            <v>NM</v>
          </cell>
          <cell r="D124" t="str">
            <v>NM</v>
          </cell>
          <cell r="F124" t="str">
            <v>–</v>
          </cell>
          <cell r="G124" t="str">
            <v>–</v>
          </cell>
          <cell r="H124" t="str">
            <v>–</v>
          </cell>
          <cell r="I124" t="str">
            <v>–</v>
          </cell>
          <cell r="J124" t="str">
            <v>NM</v>
          </cell>
          <cell r="L124" t="str">
            <v>NM</v>
          </cell>
          <cell r="M124" t="str">
            <v>NM</v>
          </cell>
          <cell r="N124" t="str">
            <v>NM</v>
          </cell>
          <cell r="O124" t="str">
            <v>NM</v>
          </cell>
          <cell r="P124">
            <v>1.7872145689384067</v>
          </cell>
          <cell r="R124">
            <v>1.2133258678611432</v>
          </cell>
          <cell r="S124">
            <v>1.5512409629574431</v>
          </cell>
          <cell r="T124">
            <v>-8.3948399938485565</v>
          </cell>
          <cell r="U124">
            <v>-4.25212926753197</v>
          </cell>
          <cell r="V124" t="str">
            <v xml:space="preserve">NM  </v>
          </cell>
          <cell r="X124">
            <v>-2.4108077604156524</v>
          </cell>
          <cell r="Y124">
            <v>-1.8200497741560655</v>
          </cell>
          <cell r="Z124" t="str">
            <v xml:space="preserve">NM  </v>
          </cell>
          <cell r="AA124" t="str">
            <v xml:space="preserve">NM  </v>
          </cell>
          <cell r="AB124" t="str">
            <v xml:space="preserve">NM  </v>
          </cell>
          <cell r="AD124" t="str">
            <v xml:space="preserve">NM  </v>
          </cell>
        </row>
        <row r="125">
          <cell r="A125" t="str">
            <v xml:space="preserve">    q/q %</v>
          </cell>
          <cell r="B125" t="str">
            <v>–</v>
          </cell>
          <cell r="C125" t="str">
            <v>–</v>
          </cell>
          <cell r="D125" t="str">
            <v>–</v>
          </cell>
          <cell r="F125" t="str">
            <v>–</v>
          </cell>
          <cell r="G125" t="e">
            <v>#DIV/0!</v>
          </cell>
          <cell r="H125" t="e">
            <v>#DIV/0!</v>
          </cell>
          <cell r="I125">
            <v>-1</v>
          </cell>
          <cell r="J125" t="str">
            <v>–</v>
          </cell>
          <cell r="L125" t="str">
            <v>NM</v>
          </cell>
          <cell r="M125" t="str">
            <v>NM</v>
          </cell>
          <cell r="N125" t="str">
            <v>NM</v>
          </cell>
          <cell r="O125" t="str">
            <v>NM</v>
          </cell>
          <cell r="P125" t="str">
            <v>–</v>
          </cell>
          <cell r="R125">
            <v>0.2329118783138604</v>
          </cell>
          <cell r="S125">
            <v>0.33219171418007742</v>
          </cell>
          <cell r="T125">
            <v>-4.5188431200701134</v>
          </cell>
          <cell r="U125" t="str">
            <v xml:space="preserve">NM  </v>
          </cell>
          <cell r="V125" t="str">
            <v>–</v>
          </cell>
          <cell r="X125" t="str">
            <v xml:space="preserve">NM  </v>
          </cell>
          <cell r="Y125" t="str">
            <v xml:space="preserve">NM  </v>
          </cell>
          <cell r="Z125" t="str">
            <v xml:space="preserve">NM  </v>
          </cell>
          <cell r="AA125" t="str">
            <v xml:space="preserve">NM  </v>
          </cell>
          <cell r="AB125" t="str">
            <v>–</v>
          </cell>
          <cell r="AD125" t="str">
            <v>–</v>
          </cell>
        </row>
        <row r="127">
          <cell r="A127" t="str">
            <v>Calculation of Cash Net Income:</v>
          </cell>
        </row>
        <row r="128">
          <cell r="A128" t="str">
            <v>Net income to common (excl. extraordinary)</v>
          </cell>
          <cell r="B128" t="str">
            <v>NA</v>
          </cell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12.959999999999999</v>
          </cell>
          <cell r="I128">
            <v>0</v>
          </cell>
          <cell r="J128">
            <v>44.59999999999998</v>
          </cell>
          <cell r="L128">
            <v>23.217999999999996</v>
          </cell>
          <cell r="M128">
            <v>26.833999999999993</v>
          </cell>
          <cell r="N128">
            <v>32.576769774652888</v>
          </cell>
          <cell r="O128">
            <v>41.680999999999997</v>
          </cell>
          <cell r="P128">
            <v>124.30976977465289</v>
          </cell>
          <cell r="R128">
            <v>51.38900000000001</v>
          </cell>
          <cell r="S128">
            <v>68.460000000000008</v>
          </cell>
          <cell r="T128">
            <v>85.700000000000031</v>
          </cell>
          <cell r="U128">
            <v>114.04799999999999</v>
          </cell>
          <cell r="V128">
            <v>319.59700000000009</v>
          </cell>
          <cell r="X128">
            <v>177.10000000000002</v>
          </cell>
          <cell r="Y128">
            <v>193.45939246127574</v>
          </cell>
          <cell r="Z128">
            <v>216.06783841768663</v>
          </cell>
          <cell r="AA128">
            <v>236.701250726979</v>
          </cell>
          <cell r="AB128">
            <v>823.32848160594085</v>
          </cell>
          <cell r="AD128">
            <v>1227.9426130908539</v>
          </cell>
        </row>
        <row r="129">
          <cell r="A129" t="str">
            <v>+ Amortization (def &amp; gw)</v>
          </cell>
          <cell r="B129" t="str">
            <v>NA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252.416</v>
          </cell>
          <cell r="U129">
            <v>293.65600000000001</v>
          </cell>
          <cell r="V129">
            <v>898.39999999999986</v>
          </cell>
          <cell r="X129">
            <v>1107.8399999999999</v>
          </cell>
          <cell r="Y129">
            <v>1137.9549999999999</v>
          </cell>
          <cell r="Z129">
            <v>1137.9549999999999</v>
          </cell>
          <cell r="AA129">
            <v>1137.9549999999999</v>
          </cell>
          <cell r="AB129">
            <v>4521.7049999999999</v>
          </cell>
          <cell r="AD129">
            <v>4551.82</v>
          </cell>
        </row>
        <row r="130">
          <cell r="A130" t="str">
            <v>+ Other non-cash Items</v>
          </cell>
          <cell r="B130" t="str">
            <v>NA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A131" t="str">
            <v xml:space="preserve">    Total Cash Net Income</v>
          </cell>
          <cell r="B131" t="str">
            <v>NA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12.959999999999999</v>
          </cell>
          <cell r="I131">
            <v>0</v>
          </cell>
          <cell r="J131">
            <v>44.59999999999998</v>
          </cell>
          <cell r="L131">
            <v>23.217999999999996</v>
          </cell>
          <cell r="M131">
            <v>26.833999999999993</v>
          </cell>
          <cell r="N131">
            <v>32.576769774652888</v>
          </cell>
          <cell r="O131">
            <v>41.680999999999997</v>
          </cell>
          <cell r="P131">
            <v>124.30976977465289</v>
          </cell>
          <cell r="R131">
            <v>51.38900000000001</v>
          </cell>
          <cell r="S131">
            <v>68.460000000000008</v>
          </cell>
          <cell r="T131">
            <v>338.11600000000004</v>
          </cell>
          <cell r="U131">
            <v>407.70400000000001</v>
          </cell>
          <cell r="V131">
            <v>1217.9969999999998</v>
          </cell>
          <cell r="X131">
            <v>1284.94</v>
          </cell>
          <cell r="Y131">
            <v>1331.4143924612756</v>
          </cell>
          <cell r="Z131">
            <v>1354.0228384176867</v>
          </cell>
          <cell r="AA131">
            <v>1374.6562507269789</v>
          </cell>
          <cell r="AB131">
            <v>5345.0334816059403</v>
          </cell>
          <cell r="AD131">
            <v>5779.7626130908538</v>
          </cell>
        </row>
        <row r="132">
          <cell r="A132" t="str">
            <v xml:space="preserve">    % of total revenue</v>
          </cell>
          <cell r="B132" t="str">
            <v>–</v>
          </cell>
          <cell r="C132" t="str">
            <v>NM</v>
          </cell>
          <cell r="D132" t="str">
            <v>NM</v>
          </cell>
          <cell r="F132" t="str">
            <v>NM</v>
          </cell>
          <cell r="G132" t="str">
            <v>NM</v>
          </cell>
          <cell r="H132">
            <v>0.28491030601477313</v>
          </cell>
          <cell r="I132" t="str">
            <v>NM</v>
          </cell>
          <cell r="J132">
            <v>0.19332466406588636</v>
          </cell>
          <cell r="L132">
            <v>0.20614401136464527</v>
          </cell>
          <cell r="M132">
            <v>0.2083757192666392</v>
          </cell>
          <cell r="N132">
            <v>0.21027988313174387</v>
          </cell>
          <cell r="O132">
            <v>0.21758604308810248</v>
          </cell>
          <cell r="P132">
            <v>0.21145108987351846</v>
          </cell>
          <cell r="R132">
            <v>0.22333333333333338</v>
          </cell>
          <cell r="S132">
            <v>0.24302449414270505</v>
          </cell>
          <cell r="T132">
            <v>0.85685757729346179</v>
          </cell>
          <cell r="U132">
            <v>0.77806106870229008</v>
          </cell>
          <cell r="V132">
            <v>0.8515079697986575</v>
          </cell>
          <cell r="X132">
            <v>1.633744437380801</v>
          </cell>
          <cell r="Y132">
            <v>1.4346055711975128</v>
          </cell>
          <cell r="Z132">
            <v>1.302648467112324</v>
          </cell>
          <cell r="AA132">
            <v>1.202271823574047</v>
          </cell>
          <cell r="AB132">
            <v>1.3714389896533288</v>
          </cell>
          <cell r="AD132">
            <v>0.98865508523772283</v>
          </cell>
        </row>
        <row r="133">
          <cell r="A133" t="str">
            <v xml:space="preserve">    y/y %</v>
          </cell>
          <cell r="B133" t="str">
            <v>–</v>
          </cell>
          <cell r="C133" t="str">
            <v>NM</v>
          </cell>
          <cell r="D133" t="str">
            <v>NM</v>
          </cell>
          <cell r="F133" t="str">
            <v>–</v>
          </cell>
          <cell r="G133" t="str">
            <v>–</v>
          </cell>
          <cell r="H133" t="str">
            <v>–</v>
          </cell>
          <cell r="I133" t="str">
            <v>–</v>
          </cell>
          <cell r="J133" t="e">
            <v>#DIV/0!</v>
          </cell>
          <cell r="L133" t="e">
            <v>#DIV/0!</v>
          </cell>
          <cell r="M133" t="e">
            <v>#DIV/0!</v>
          </cell>
          <cell r="N133">
            <v>1.5136396431059329</v>
          </cell>
          <cell r="O133" t="e">
            <v>#DIV/0!</v>
          </cell>
          <cell r="P133">
            <v>1.7872145689384067</v>
          </cell>
          <cell r="R133">
            <v>1.2133258678611432</v>
          </cell>
          <cell r="S133">
            <v>1.5512409629574431</v>
          </cell>
          <cell r="T133">
            <v>9.3790523842262292</v>
          </cell>
          <cell r="U133">
            <v>8.7815311532832716</v>
          </cell>
          <cell r="V133">
            <v>8.7980794446644754</v>
          </cell>
          <cell r="X133">
            <v>24.004183774737779</v>
          </cell>
          <cell r="Y133">
            <v>18.448062992422955</v>
          </cell>
          <cell r="Z133">
            <v>3.004610365725628</v>
          </cell>
          <cell r="AA133">
            <v>2.3717016529810326</v>
          </cell>
          <cell r="AB133">
            <v>3.3883798413345358</v>
          </cell>
          <cell r="AD133">
            <v>8.1333284998300392E-2</v>
          </cell>
        </row>
        <row r="134">
          <cell r="A134" t="str">
            <v xml:space="preserve">    q/q %</v>
          </cell>
          <cell r="B134" t="str">
            <v>–</v>
          </cell>
          <cell r="C134" t="str">
            <v>–</v>
          </cell>
          <cell r="D134" t="str">
            <v>–</v>
          </cell>
          <cell r="F134" t="str">
            <v>–</v>
          </cell>
          <cell r="G134" t="e">
            <v>#DIV/0!</v>
          </cell>
          <cell r="H134" t="e">
            <v>#DIV/0!</v>
          </cell>
          <cell r="I134">
            <v>-1</v>
          </cell>
          <cell r="J134" t="str">
            <v>–</v>
          </cell>
          <cell r="L134" t="e">
            <v>#DIV/0!</v>
          </cell>
          <cell r="M134">
            <v>0.15574123524851391</v>
          </cell>
          <cell r="N134">
            <v>0.21401094785171404</v>
          </cell>
          <cell r="O134">
            <v>0.27947001155500906</v>
          </cell>
          <cell r="P134" t="str">
            <v>–</v>
          </cell>
          <cell r="R134">
            <v>0.2329118783138604</v>
          </cell>
          <cell r="S134">
            <v>0.33219171418007742</v>
          </cell>
          <cell r="T134">
            <v>3.9388840198656148</v>
          </cell>
          <cell r="U134">
            <v>0.20581102343574376</v>
          </cell>
          <cell r="V134" t="str">
            <v>–</v>
          </cell>
          <cell r="X134">
            <v>2.1516492357200323</v>
          </cell>
          <cell r="Y134">
            <v>3.6168531185328145E-2</v>
          </cell>
          <cell r="Z134">
            <v>1.6980773292240459E-2</v>
          </cell>
          <cell r="AA134">
            <v>1.5238599914167317E-2</v>
          </cell>
          <cell r="AB134" t="str">
            <v>–</v>
          </cell>
          <cell r="AD134" t="str">
            <v>–</v>
          </cell>
        </row>
        <row r="136">
          <cell r="A136" t="str">
            <v>ImpABt of dilution on net income</v>
          </cell>
          <cell r="B136" t="str">
            <v>NA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A137" t="str">
            <v>Diluted Net Income (excld. extraordinary)</v>
          </cell>
          <cell r="B137" t="str">
            <v>NA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H137">
            <v>12.959999999999999</v>
          </cell>
          <cell r="I137">
            <v>0</v>
          </cell>
          <cell r="J137">
            <v>44.59999999999998</v>
          </cell>
          <cell r="L137">
            <v>23.217999999999996</v>
          </cell>
          <cell r="M137">
            <v>26.833999999999993</v>
          </cell>
          <cell r="N137">
            <v>32.576769774652888</v>
          </cell>
          <cell r="O137">
            <v>41.680999999999997</v>
          </cell>
          <cell r="P137">
            <v>124.30976977465289</v>
          </cell>
          <cell r="R137">
            <v>51.38900000000001</v>
          </cell>
          <cell r="S137">
            <v>68.460000000000008</v>
          </cell>
          <cell r="T137">
            <v>85.700000000000031</v>
          </cell>
          <cell r="U137">
            <v>114.04799999999999</v>
          </cell>
          <cell r="V137">
            <v>319.59700000000009</v>
          </cell>
          <cell r="X137">
            <v>177.10000000000002</v>
          </cell>
          <cell r="Y137">
            <v>193.45939246127574</v>
          </cell>
          <cell r="Z137">
            <v>216.06783841768663</v>
          </cell>
          <cell r="AA137">
            <v>236.701250726979</v>
          </cell>
          <cell r="AB137">
            <v>823.32848160594085</v>
          </cell>
          <cell r="AD137">
            <v>1227.9426130908539</v>
          </cell>
        </row>
        <row r="138">
          <cell r="A138" t="str">
            <v xml:space="preserve">    % of total revenue</v>
          </cell>
          <cell r="B138" t="str">
            <v>–</v>
          </cell>
          <cell r="C138" t="str">
            <v>NM</v>
          </cell>
          <cell r="D138" t="str">
            <v>NM</v>
          </cell>
          <cell r="F138" t="str">
            <v>NM</v>
          </cell>
          <cell r="G138" t="str">
            <v>NM</v>
          </cell>
          <cell r="H138">
            <v>0.28491030601477313</v>
          </cell>
          <cell r="I138" t="str">
            <v>NM</v>
          </cell>
          <cell r="J138">
            <v>0.19332466406588636</v>
          </cell>
          <cell r="L138">
            <v>0.20614401136464527</v>
          </cell>
          <cell r="M138">
            <v>0.2083757192666392</v>
          </cell>
          <cell r="N138">
            <v>0.21027988313174387</v>
          </cell>
          <cell r="O138">
            <v>0.21758604308810248</v>
          </cell>
          <cell r="P138">
            <v>0.21145108987351846</v>
          </cell>
          <cell r="R138">
            <v>0.22333333333333338</v>
          </cell>
          <cell r="S138">
            <v>0.24302449414270505</v>
          </cell>
          <cell r="T138">
            <v>0.21718195641155608</v>
          </cell>
          <cell r="U138">
            <v>0.21764885496183203</v>
          </cell>
          <cell r="V138">
            <v>0.22343190715883673</v>
          </cell>
          <cell r="X138">
            <v>0.2251748251748252</v>
          </cell>
          <cell r="Y138">
            <v>0.20845344905155402</v>
          </cell>
          <cell r="Z138">
            <v>0.20786978662486072</v>
          </cell>
          <cell r="AA138">
            <v>0.20701847767635342</v>
          </cell>
          <cell r="AB138">
            <v>0.21125120822015955</v>
          </cell>
          <cell r="AD138">
            <v>0.21004525446472463</v>
          </cell>
        </row>
        <row r="139">
          <cell r="A139" t="str">
            <v xml:space="preserve">    y/y %</v>
          </cell>
          <cell r="B139" t="str">
            <v>–</v>
          </cell>
          <cell r="C139" t="str">
            <v>NM</v>
          </cell>
          <cell r="D139" t="str">
            <v>NM</v>
          </cell>
          <cell r="F139" t="str">
            <v>–</v>
          </cell>
          <cell r="G139" t="str">
            <v>–</v>
          </cell>
          <cell r="H139" t="str">
            <v>–</v>
          </cell>
          <cell r="I139" t="str">
            <v>–</v>
          </cell>
          <cell r="J139" t="str">
            <v>–</v>
          </cell>
          <cell r="L139" t="str">
            <v>NM</v>
          </cell>
          <cell r="M139" t="str">
            <v>NM</v>
          </cell>
          <cell r="N139" t="str">
            <v>NM</v>
          </cell>
          <cell r="O139" t="str">
            <v>NM</v>
          </cell>
          <cell r="P139" t="str">
            <v>–</v>
          </cell>
          <cell r="R139">
            <v>1.2133258678611432</v>
          </cell>
          <cell r="S139">
            <v>1.5512409629574431</v>
          </cell>
          <cell r="T139">
            <v>1.630708955885519</v>
          </cell>
          <cell r="U139">
            <v>1.7362107435042344</v>
          </cell>
          <cell r="V139" t="str">
            <v>–</v>
          </cell>
          <cell r="X139">
            <v>2.4462628188912023</v>
          </cell>
          <cell r="Y139">
            <v>1.8258748533636533</v>
          </cell>
          <cell r="Z139">
            <v>1.5212116501480346</v>
          </cell>
          <cell r="AA139">
            <v>1.0754528858636627</v>
          </cell>
          <cell r="AB139">
            <v>1.5761458386841571</v>
          </cell>
          <cell r="AD139">
            <v>0.49143706372904061</v>
          </cell>
        </row>
        <row r="140">
          <cell r="A140" t="str">
            <v xml:space="preserve">    q/q %</v>
          </cell>
          <cell r="B140" t="str">
            <v>–</v>
          </cell>
          <cell r="C140" t="str">
            <v>–</v>
          </cell>
          <cell r="D140" t="str">
            <v>–</v>
          </cell>
          <cell r="F140" t="str">
            <v>–</v>
          </cell>
          <cell r="G140" t="e">
            <v>#DIV/0!</v>
          </cell>
          <cell r="H140" t="e">
            <v>#DIV/0!</v>
          </cell>
          <cell r="I140">
            <v>-1</v>
          </cell>
          <cell r="J140" t="str">
            <v>NM</v>
          </cell>
          <cell r="L140" t="str">
            <v>NM</v>
          </cell>
          <cell r="M140" t="str">
            <v>NM</v>
          </cell>
          <cell r="N140" t="str">
            <v>NM</v>
          </cell>
          <cell r="O140" t="str">
            <v>NM</v>
          </cell>
          <cell r="R140">
            <v>0.2329118783138604</v>
          </cell>
          <cell r="S140">
            <v>0.33219171418007742</v>
          </cell>
          <cell r="T140">
            <v>0.25182588372772452</v>
          </cell>
          <cell r="U140">
            <v>0.33078179696616039</v>
          </cell>
          <cell r="X140">
            <v>0.55285493827160526</v>
          </cell>
          <cell r="Y140">
            <v>9.2373757545317403E-2</v>
          </cell>
          <cell r="Z140">
            <v>0.11686403884958119</v>
          </cell>
          <cell r="AA140">
            <v>9.549506516284656E-2</v>
          </cell>
          <cell r="AD140" t="str">
            <v>–</v>
          </cell>
        </row>
        <row r="142">
          <cell r="A142" t="str">
            <v>Basic shares outstanding</v>
          </cell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140</v>
          </cell>
          <cell r="L142">
            <v>157.202</v>
          </cell>
          <cell r="M142">
            <v>158.30799999999999</v>
          </cell>
          <cell r="N142">
            <v>159.446</v>
          </cell>
          <cell r="O142">
            <v>160.53899999999999</v>
          </cell>
          <cell r="P142">
            <v>158.88800000000001</v>
          </cell>
          <cell r="R142">
            <v>179.5</v>
          </cell>
          <cell r="S142">
            <v>374.3</v>
          </cell>
          <cell r="T142">
            <v>747.6</v>
          </cell>
          <cell r="U142">
            <v>747.6</v>
          </cell>
          <cell r="X142">
            <v>946.6</v>
          </cell>
          <cell r="Y142">
            <v>1000.4266</v>
          </cell>
          <cell r="Z142">
            <v>1010.4266</v>
          </cell>
          <cell r="AA142">
            <v>1020.4266</v>
          </cell>
          <cell r="AB142">
            <v>994.46994999999993</v>
          </cell>
          <cell r="AD142">
            <v>994.46994999999993</v>
          </cell>
        </row>
        <row r="143">
          <cell r="A143" t="str">
            <v xml:space="preserve">    stock split adjustment factor</v>
          </cell>
          <cell r="J143">
            <v>4</v>
          </cell>
          <cell r="L143">
            <v>4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R143">
            <v>4</v>
          </cell>
          <cell r="S143">
            <v>2</v>
          </cell>
          <cell r="T143">
            <v>1</v>
          </cell>
          <cell r="U143">
            <v>1</v>
          </cell>
        </row>
        <row r="144">
          <cell r="A144" t="str">
            <v xml:space="preserve">    retroactively adjusted for stock split</v>
          </cell>
          <cell r="B144" t="str">
            <v>NA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560</v>
          </cell>
          <cell r="L144">
            <v>628.80799999999999</v>
          </cell>
          <cell r="M144">
            <v>633.23199999999997</v>
          </cell>
          <cell r="N144">
            <v>637.78399999999999</v>
          </cell>
          <cell r="O144">
            <v>642.15599999999995</v>
          </cell>
          <cell r="P144">
            <v>635.55200000000002</v>
          </cell>
          <cell r="R144">
            <v>718</v>
          </cell>
          <cell r="S144">
            <v>748.6</v>
          </cell>
          <cell r="T144">
            <v>747.6</v>
          </cell>
          <cell r="U144">
            <v>747.6</v>
          </cell>
          <cell r="V144">
            <v>740.44999999999993</v>
          </cell>
          <cell r="X144">
            <v>946.6</v>
          </cell>
          <cell r="Y144">
            <v>1000.4266</v>
          </cell>
          <cell r="Z144">
            <v>1010.4266</v>
          </cell>
          <cell r="AA144">
            <v>1020.4266</v>
          </cell>
          <cell r="AB144">
            <v>994.46994999999993</v>
          </cell>
          <cell r="AD144">
            <v>994.46994999999993</v>
          </cell>
        </row>
        <row r="145">
          <cell r="A145" t="str">
            <v>Diluted shares outstanding</v>
          </cell>
          <cell r="B145">
            <v>0</v>
          </cell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140</v>
          </cell>
          <cell r="L145">
            <v>168.078</v>
          </cell>
          <cell r="M145">
            <v>168.358</v>
          </cell>
          <cell r="N145">
            <v>170.82</v>
          </cell>
          <cell r="O145">
            <v>171.94200000000001</v>
          </cell>
          <cell r="P145">
            <v>169.8</v>
          </cell>
          <cell r="R145">
            <v>179.5</v>
          </cell>
          <cell r="S145">
            <v>374.3</v>
          </cell>
          <cell r="T145">
            <v>814.3</v>
          </cell>
          <cell r="U145">
            <v>840</v>
          </cell>
          <cell r="V145">
            <v>552.02499999999998</v>
          </cell>
          <cell r="X145">
            <v>1011.4</v>
          </cell>
          <cell r="Y145">
            <v>1026</v>
          </cell>
          <cell r="Z145">
            <v>1050</v>
          </cell>
          <cell r="AA145">
            <v>1050</v>
          </cell>
          <cell r="AB145">
            <v>1034.3499999999999</v>
          </cell>
          <cell r="AD145">
            <v>1050</v>
          </cell>
        </row>
        <row r="146">
          <cell r="A146" t="str">
            <v>Diluted shares outstanding</v>
          </cell>
          <cell r="B146" t="str">
            <v>NA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560</v>
          </cell>
          <cell r="L146">
            <v>672.31200000000001</v>
          </cell>
          <cell r="M146">
            <v>673.43200000000002</v>
          </cell>
          <cell r="N146">
            <v>683.28</v>
          </cell>
          <cell r="O146">
            <v>687.76800000000003</v>
          </cell>
          <cell r="P146">
            <v>679.2</v>
          </cell>
          <cell r="R146">
            <v>718</v>
          </cell>
          <cell r="S146">
            <v>748.6</v>
          </cell>
          <cell r="T146">
            <v>814.3</v>
          </cell>
          <cell r="U146">
            <v>840</v>
          </cell>
          <cell r="V146">
            <v>780.22499999999991</v>
          </cell>
          <cell r="X146">
            <v>1011.4</v>
          </cell>
          <cell r="Y146">
            <v>1026</v>
          </cell>
          <cell r="Z146">
            <v>1050</v>
          </cell>
          <cell r="AA146">
            <v>1050</v>
          </cell>
          <cell r="AB146">
            <v>1034.3499999999999</v>
          </cell>
          <cell r="AD146">
            <v>1050</v>
          </cell>
        </row>
        <row r="148">
          <cell r="A148" t="str">
            <v>Basic EPS (excl. extraordinary)</v>
          </cell>
          <cell r="B148" t="str">
            <v>NA</v>
          </cell>
          <cell r="C148" t="e">
            <v>#DIV/0!</v>
          </cell>
          <cell r="D148" t="e">
            <v>#DIV/0!</v>
          </cell>
          <cell r="F148" t="e">
            <v>#DIV/0!</v>
          </cell>
          <cell r="G148" t="e">
            <v>#DIV/0!</v>
          </cell>
          <cell r="H148" t="e">
            <v>#DIV/0!</v>
          </cell>
          <cell r="I148" t="e">
            <v>#DIV/0!</v>
          </cell>
          <cell r="J148">
            <v>7.9642857142857112E-2</v>
          </cell>
          <cell r="L148">
            <v>3.6923830485617225E-2</v>
          </cell>
          <cell r="M148">
            <v>4.2376253884832092E-2</v>
          </cell>
          <cell r="N148">
            <v>5.1078060557575744E-2</v>
          </cell>
          <cell r="O148">
            <v>6.4907903998405375E-2</v>
          </cell>
          <cell r="P148">
            <v>0.1955933893287298</v>
          </cell>
          <cell r="R148">
            <v>7.1572423398328699E-2</v>
          </cell>
          <cell r="S148">
            <v>9.1450707988244728E-2</v>
          </cell>
          <cell r="T148">
            <v>0.11463349384697703</v>
          </cell>
          <cell r="U148">
            <v>0.15255216693418938</v>
          </cell>
          <cell r="V148">
            <v>0.43162536295496001</v>
          </cell>
          <cell r="X148">
            <v>0.18709064018592861</v>
          </cell>
          <cell r="Y148">
            <v>0.19337689787664156</v>
          </cell>
          <cell r="Z148">
            <v>0.21383823270061045</v>
          </cell>
          <cell r="AA148">
            <v>0.23196303460433018</v>
          </cell>
          <cell r="AB148">
            <v>0.82790684787000446</v>
          </cell>
          <cell r="AD148">
            <v>1.234770958228405</v>
          </cell>
        </row>
        <row r="149">
          <cell r="A149" t="str">
            <v xml:space="preserve">    y/y %</v>
          </cell>
          <cell r="B149" t="str">
            <v>–</v>
          </cell>
          <cell r="C149" t="e">
            <v>#DIV/0!</v>
          </cell>
          <cell r="D149" t="str">
            <v>–</v>
          </cell>
          <cell r="F149" t="str">
            <v>–</v>
          </cell>
          <cell r="G149" t="str">
            <v>–</v>
          </cell>
          <cell r="H149" t="str">
            <v>–</v>
          </cell>
          <cell r="I149" t="str">
            <v>–</v>
          </cell>
          <cell r="J149" t="str">
            <v>NM</v>
          </cell>
          <cell r="L149" t="str">
            <v>NM</v>
          </cell>
          <cell r="M149" t="str">
            <v>NM</v>
          </cell>
          <cell r="N149" t="str">
            <v>NM</v>
          </cell>
          <cell r="O149" t="str">
            <v>NM</v>
          </cell>
          <cell r="P149">
            <v>2.0133986352961735</v>
          </cell>
          <cell r="R149">
            <v>0.93838023999725562</v>
          </cell>
          <cell r="S149">
            <v>1.1580649445036966</v>
          </cell>
          <cell r="T149">
            <v>1.2442804718037586</v>
          </cell>
          <cell r="U149">
            <v>1.3502864448979466</v>
          </cell>
          <cell r="V149">
            <v>1.8293623855317773</v>
          </cell>
          <cell r="X149">
            <v>1.6140045467609161</v>
          </cell>
          <cell r="Y149">
            <v>1.1145478491155982</v>
          </cell>
          <cell r="Z149">
            <v>0.8654079669425474</v>
          </cell>
          <cell r="AA149">
            <v>0.52054893264412594</v>
          </cell>
          <cell r="AB149">
            <v>0.91811445509608824</v>
          </cell>
          <cell r="AD149">
            <v>0.49143706372904061</v>
          </cell>
        </row>
        <row r="150">
          <cell r="A150" t="str">
            <v xml:space="preserve">    q/q %</v>
          </cell>
          <cell r="B150" t="str">
            <v>–</v>
          </cell>
          <cell r="C150" t="str">
            <v>–</v>
          </cell>
          <cell r="D150" t="str">
            <v>–</v>
          </cell>
          <cell r="F150" t="str">
            <v>–</v>
          </cell>
          <cell r="G150" t="e">
            <v>#DIV/0!</v>
          </cell>
          <cell r="H150" t="e">
            <v>#DIV/0!</v>
          </cell>
          <cell r="I150" t="e">
            <v>#DIV/0!</v>
          </cell>
          <cell r="J150" t="str">
            <v>–</v>
          </cell>
          <cell r="L150" t="str">
            <v>NM</v>
          </cell>
          <cell r="M150" t="str">
            <v>NM</v>
          </cell>
          <cell r="N150" t="str">
            <v>NM</v>
          </cell>
          <cell r="O150" t="str">
            <v>NM</v>
          </cell>
          <cell r="P150" t="str">
            <v>–</v>
          </cell>
          <cell r="R150">
            <v>0.10267654614277877</v>
          </cell>
          <cell r="S150">
            <v>0.27773664277490728</v>
          </cell>
          <cell r="T150">
            <v>0.25350034317626347</v>
          </cell>
          <cell r="U150">
            <v>0.33078179696616039</v>
          </cell>
          <cell r="V150" t="str">
            <v>–</v>
          </cell>
          <cell r="X150">
            <v>0.22640434381137986</v>
          </cell>
          <cell r="Y150">
            <v>3.3600065104623766E-2</v>
          </cell>
          <cell r="Z150">
            <v>0.1058106477487375</v>
          </cell>
          <cell r="AA150">
            <v>8.4759407496113326E-2</v>
          </cell>
          <cell r="AB150" t="str">
            <v>–</v>
          </cell>
          <cell r="AD150" t="str">
            <v>–</v>
          </cell>
        </row>
        <row r="152">
          <cell r="A152" t="str">
            <v>Dliuted EPS (excl. extraordinary)</v>
          </cell>
          <cell r="B152" t="str">
            <v>NA</v>
          </cell>
          <cell r="C152" t="e">
            <v>#DIV/0!</v>
          </cell>
          <cell r="D152" t="e">
            <v>#DIV/0!</v>
          </cell>
          <cell r="F152" t="e">
            <v>#DIV/0!</v>
          </cell>
          <cell r="G152" t="e">
            <v>#DIV/0!</v>
          </cell>
          <cell r="H152" t="e">
            <v>#DIV/0!</v>
          </cell>
          <cell r="I152" t="e">
            <v>#DIV/0!</v>
          </cell>
          <cell r="J152">
            <v>7.9642857142857112E-2</v>
          </cell>
          <cell r="L152">
            <v>3.4534561334618442E-2</v>
          </cell>
          <cell r="M152">
            <v>3.9846636334477707E-2</v>
          </cell>
          <cell r="N152">
            <v>4.767704275648766E-2</v>
          </cell>
          <cell r="O152">
            <v>6.060328482860499E-2</v>
          </cell>
          <cell r="P152">
            <v>0.18302380708871155</v>
          </cell>
          <cell r="R152">
            <v>7.1572423398328699E-2</v>
          </cell>
          <cell r="S152">
            <v>9.1450707988244728E-2</v>
          </cell>
          <cell r="T152">
            <v>0.10524376765319911</v>
          </cell>
          <cell r="U152">
            <v>0.13577142857142854</v>
          </cell>
          <cell r="V152">
            <v>0.40962158351757522</v>
          </cell>
          <cell r="X152">
            <v>0.17510381649199133</v>
          </cell>
          <cell r="Y152">
            <v>0.18855691273028824</v>
          </cell>
          <cell r="Z152">
            <v>0.20577889373113012</v>
          </cell>
          <cell r="AA152">
            <v>0.22542976259712286</v>
          </cell>
          <cell r="AB152">
            <v>0.79598635046738619</v>
          </cell>
          <cell r="AD152">
            <v>1.1694691553246228</v>
          </cell>
        </row>
        <row r="153">
          <cell r="A153" t="str">
            <v xml:space="preserve">    y/y %</v>
          </cell>
          <cell r="B153" t="str">
            <v>–</v>
          </cell>
          <cell r="C153" t="e">
            <v>#DIV/0!</v>
          </cell>
          <cell r="D153" t="str">
            <v>–</v>
          </cell>
          <cell r="F153" t="str">
            <v>–</v>
          </cell>
          <cell r="G153" t="str">
            <v>–</v>
          </cell>
          <cell r="H153" t="str">
            <v>–</v>
          </cell>
          <cell r="I153" t="str">
            <v>–</v>
          </cell>
          <cell r="J153" t="str">
            <v>NM</v>
          </cell>
          <cell r="L153" t="str">
            <v>NM</v>
          </cell>
          <cell r="M153" t="str">
            <v>NM</v>
          </cell>
          <cell r="N153" t="str">
            <v>NM</v>
          </cell>
          <cell r="O153" t="str">
            <v>NM</v>
          </cell>
          <cell r="P153">
            <v>1.2980567706205943</v>
          </cell>
          <cell r="R153">
            <v>1.0724868257290541</v>
          </cell>
          <cell r="S153">
            <v>1.2950671976574362</v>
          </cell>
          <cell r="T153">
            <v>1.207430695539061</v>
          </cell>
          <cell r="U153">
            <v>1.2403311793314526</v>
          </cell>
          <cell r="V153">
            <v>1.2380781496859141</v>
          </cell>
          <cell r="X153">
            <v>1.4465263040971759</v>
          </cell>
          <cell r="Y153">
            <v>1.0618420226394063</v>
          </cell>
          <cell r="Z153">
            <v>0.95525966353861369</v>
          </cell>
          <cell r="AA153">
            <v>0.66036230869093049</v>
          </cell>
          <cell r="AB153">
            <v>0.94322365445675693</v>
          </cell>
          <cell r="AD153">
            <v>0.46920754939822218</v>
          </cell>
        </row>
        <row r="154">
          <cell r="A154" t="str">
            <v xml:space="preserve">    q/q %</v>
          </cell>
          <cell r="B154" t="str">
            <v>–</v>
          </cell>
          <cell r="C154" t="str">
            <v>–</v>
          </cell>
          <cell r="D154" t="str">
            <v>–</v>
          </cell>
          <cell r="F154" t="str">
            <v>–</v>
          </cell>
          <cell r="G154" t="e">
            <v>#DIV/0!</v>
          </cell>
          <cell r="H154" t="e">
            <v>#DIV/0!</v>
          </cell>
          <cell r="I154" t="e">
            <v>#DIV/0!</v>
          </cell>
          <cell r="J154" t="str">
            <v>–</v>
          </cell>
          <cell r="L154" t="str">
            <v>NM</v>
          </cell>
          <cell r="M154" t="str">
            <v>NM</v>
          </cell>
          <cell r="N154" t="str">
            <v>NM</v>
          </cell>
          <cell r="O154" t="str">
            <v>NM</v>
          </cell>
          <cell r="P154" t="str">
            <v>–</v>
          </cell>
          <cell r="R154">
            <v>0.18099907621750289</v>
          </cell>
          <cell r="S154">
            <v>0.27773664277490728</v>
          </cell>
          <cell r="T154">
            <v>0.15082507252680166</v>
          </cell>
          <cell r="U154">
            <v>0.29006621103517172</v>
          </cell>
          <cell r="V154" t="str">
            <v>–</v>
          </cell>
          <cell r="X154">
            <v>0.28969561810178823</v>
          </cell>
          <cell r="Y154">
            <v>7.6829257681612084E-2</v>
          </cell>
          <cell r="Z154">
            <v>9.133571796159079E-2</v>
          </cell>
          <cell r="AA154">
            <v>9.549506516284656E-2</v>
          </cell>
          <cell r="AB154" t="str">
            <v>–</v>
          </cell>
          <cell r="AD154" t="str">
            <v>–</v>
          </cell>
        </row>
        <row r="155">
          <cell r="A155" t="str">
            <v>Consensus</v>
          </cell>
          <cell r="L155">
            <v>0.04</v>
          </cell>
          <cell r="M155">
            <v>0.04</v>
          </cell>
          <cell r="N155">
            <v>0.05</v>
          </cell>
          <cell r="O155">
            <v>0.06</v>
          </cell>
          <cell r="P155">
            <v>0.19</v>
          </cell>
          <cell r="R155">
            <v>0.08</v>
          </cell>
          <cell r="S155">
            <v>0.09</v>
          </cell>
          <cell r="T155">
            <v>0.11</v>
          </cell>
          <cell r="U155">
            <v>0.12</v>
          </cell>
          <cell r="V155">
            <v>0.38</v>
          </cell>
          <cell r="X155">
            <v>0.13</v>
          </cell>
          <cell r="Y155">
            <v>0.15</v>
          </cell>
          <cell r="Z155">
            <v>0.16</v>
          </cell>
          <cell r="AA155">
            <v>0.17</v>
          </cell>
          <cell r="AB155">
            <v>0.6</v>
          </cell>
        </row>
        <row r="156">
          <cell r="A156" t="str">
            <v>Cash EPS (excl. extraordinary)</v>
          </cell>
          <cell r="B156" t="str">
            <v>NA</v>
          </cell>
          <cell r="C156" t="e">
            <v>#DIV/0!</v>
          </cell>
          <cell r="D156" t="e">
            <v>#DIV/0!</v>
          </cell>
          <cell r="F156" t="e">
            <v>#DIV/0!</v>
          </cell>
          <cell r="G156" t="e">
            <v>#DIV/0!</v>
          </cell>
          <cell r="H156" t="e">
            <v>#DIV/0!</v>
          </cell>
          <cell r="I156" t="e">
            <v>#DIV/0!</v>
          </cell>
          <cell r="J156">
            <v>7.9642857142857112E-2</v>
          </cell>
          <cell r="L156">
            <v>3.6923830485617225E-2</v>
          </cell>
          <cell r="M156">
            <v>4.2376253884832092E-2</v>
          </cell>
          <cell r="N156">
            <v>5.1078060557575744E-2</v>
          </cell>
          <cell r="O156">
            <v>6.4907903998405375E-2</v>
          </cell>
          <cell r="P156">
            <v>0.1955933893287298</v>
          </cell>
          <cell r="R156">
            <v>7.1572423398328699E-2</v>
          </cell>
          <cell r="S156">
            <v>9.1450707988244728E-2</v>
          </cell>
          <cell r="T156">
            <v>0.45226859283039061</v>
          </cell>
          <cell r="U156">
            <v>0.54535045478865707</v>
          </cell>
          <cell r="V156">
            <v>1.6449415895739077</v>
          </cell>
          <cell r="X156">
            <v>1.357426579336573</v>
          </cell>
          <cell r="Y156">
            <v>1.3308466532789869</v>
          </cell>
          <cell r="Z156">
            <v>1.3400506661420895</v>
          </cell>
          <cell r="AA156">
            <v>1.347138785608861</v>
          </cell>
          <cell r="AB156">
            <v>5.3747561518635534</v>
          </cell>
          <cell r="AD156">
            <v>5.81190272575944</v>
          </cell>
        </row>
        <row r="157">
          <cell r="A157" t="str">
            <v xml:space="preserve">    y/y %</v>
          </cell>
          <cell r="B157" t="str">
            <v>–</v>
          </cell>
          <cell r="C157" t="e">
            <v>#DIV/0!</v>
          </cell>
          <cell r="D157" t="str">
            <v>–</v>
          </cell>
          <cell r="F157" t="str">
            <v>–</v>
          </cell>
          <cell r="G157" t="str">
            <v>–</v>
          </cell>
          <cell r="H157" t="str">
            <v>–</v>
          </cell>
          <cell r="I157" t="str">
            <v>–</v>
          </cell>
          <cell r="J157" t="e">
            <v>#DIV/0!</v>
          </cell>
          <cell r="L157" t="e">
            <v>#DIV/0!</v>
          </cell>
          <cell r="M157" t="e">
            <v>#DIV/0!</v>
          </cell>
          <cell r="N157" t="e">
            <v>#DIV/0!</v>
          </cell>
          <cell r="O157" t="e">
            <v>#DIV/0!</v>
          </cell>
          <cell r="P157">
            <v>1.4558811216163394</v>
          </cell>
          <cell r="R157">
            <v>0.93838023999725562</v>
          </cell>
          <cell r="S157">
            <v>1.1580649445036966</v>
          </cell>
          <cell r="T157">
            <v>7.8544589965507505</v>
          </cell>
          <cell r="U157">
            <v>7.4019113419847145</v>
          </cell>
          <cell r="V157">
            <v>7.4100060601193842</v>
          </cell>
          <cell r="X157">
            <v>17.965776410587075</v>
          </cell>
          <cell r="Y157">
            <v>13.552611811928857</v>
          </cell>
          <cell r="Z157">
            <v>1.9629531817714216</v>
          </cell>
          <cell r="AA157">
            <v>1.4702258406127595</v>
          </cell>
          <cell r="AB157">
            <v>2.2674449876702227</v>
          </cell>
          <cell r="AD157">
            <v>8.1333284998300392E-2</v>
          </cell>
        </row>
        <row r="158">
          <cell r="A158" t="str">
            <v xml:space="preserve">    q/q %</v>
          </cell>
          <cell r="B158" t="str">
            <v>–</v>
          </cell>
          <cell r="C158" t="str">
            <v>–</v>
          </cell>
          <cell r="D158" t="str">
            <v>–</v>
          </cell>
          <cell r="F158" t="str">
            <v>–</v>
          </cell>
          <cell r="G158" t="e">
            <v>#DIV/0!</v>
          </cell>
          <cell r="H158" t="e">
            <v>#DIV/0!</v>
          </cell>
          <cell r="I158" t="e">
            <v>#DIV/0!</v>
          </cell>
          <cell r="J158" t="str">
            <v>–</v>
          </cell>
          <cell r="L158" t="e">
            <v>#DIV/0!</v>
          </cell>
          <cell r="M158">
            <v>0.14766678666609967</v>
          </cell>
          <cell r="N158">
            <v>0.20534629361984091</v>
          </cell>
          <cell r="O158">
            <v>0.27075897733510224</v>
          </cell>
          <cell r="P158" t="str">
            <v>–</v>
          </cell>
          <cell r="R158">
            <v>0.10267654614277877</v>
          </cell>
          <cell r="S158">
            <v>0.27773664277490728</v>
          </cell>
          <cell r="T158">
            <v>3.945490338779293</v>
          </cell>
          <cell r="U158">
            <v>0.20581102343574398</v>
          </cell>
          <cell r="V158" t="str">
            <v>–</v>
          </cell>
          <cell r="X158">
            <v>1.4890903957577604</v>
          </cell>
          <cell r="Y158">
            <v>-1.9581115076276689E-2</v>
          </cell>
          <cell r="Z158">
            <v>6.9159078849734268E-3</v>
          </cell>
          <cell r="AA158">
            <v>5.2894413964046372E-3</v>
          </cell>
          <cell r="AB158" t="str">
            <v>–</v>
          </cell>
          <cell r="AD158" t="str">
            <v>–</v>
          </cell>
        </row>
        <row r="160">
          <cell r="A160" t="str">
            <v>Reported Basic EPS</v>
          </cell>
          <cell r="B160" t="str">
            <v>NA</v>
          </cell>
          <cell r="C160" t="e">
            <v>#DIV/0!</v>
          </cell>
          <cell r="D160" t="e">
            <v>#DIV/0!</v>
          </cell>
          <cell r="F160" t="e">
            <v>#DIV/0!</v>
          </cell>
          <cell r="G160" t="e">
            <v>#DIV/0!</v>
          </cell>
          <cell r="H160" t="e">
            <v>#DIV/0!</v>
          </cell>
          <cell r="I160" t="e">
            <v>#DIV/0!</v>
          </cell>
          <cell r="J160">
            <v>7.9642857142857112E-2</v>
          </cell>
          <cell r="L160">
            <v>3.6923830485617225E-2</v>
          </cell>
          <cell r="M160">
            <v>4.2376253884832092E-2</v>
          </cell>
          <cell r="N160">
            <v>5.1078060557575744E-2</v>
          </cell>
          <cell r="O160">
            <v>6.4907903998405375E-2</v>
          </cell>
          <cell r="P160">
            <v>0.1955933893287298</v>
          </cell>
          <cell r="R160">
            <v>7.1572423398328699E-2</v>
          </cell>
          <cell r="S160">
            <v>9.1450707988244728E-2</v>
          </cell>
          <cell r="T160">
            <v>-0.32223113964686995</v>
          </cell>
          <cell r="U160">
            <v>-0.18131621187800964</v>
          </cell>
          <cell r="V160">
            <v>-0.35613883449253819</v>
          </cell>
          <cell r="X160">
            <v>-7.6589900697232163E-2</v>
          </cell>
          <cell r="Y160">
            <v>-5.611666816808375E-2</v>
          </cell>
          <cell r="Z160">
            <v>-3.3186142944290425E-2</v>
          </cell>
          <cell r="AA160">
            <v>-1.2640545898177289E-2</v>
          </cell>
          <cell r="AB160">
            <v>-0.17604505635797155</v>
          </cell>
          <cell r="AD160">
            <v>0.23081905400042901</v>
          </cell>
        </row>
        <row r="161">
          <cell r="A161" t="str">
            <v>Reported Diluted EPS</v>
          </cell>
          <cell r="B161" t="str">
            <v>NA</v>
          </cell>
          <cell r="C161" t="e">
            <v>#DIV/0!</v>
          </cell>
          <cell r="D161" t="e">
            <v>#DIV/0!</v>
          </cell>
          <cell r="F161" t="e">
            <v>#DIV/0!</v>
          </cell>
          <cell r="G161" t="e">
            <v>#DIV/0!</v>
          </cell>
          <cell r="H161" t="e">
            <v>#DIV/0!</v>
          </cell>
          <cell r="I161" t="e">
            <v>#DIV/0!</v>
          </cell>
          <cell r="J161">
            <v>7.9642857142857112E-2</v>
          </cell>
          <cell r="L161">
            <v>3.4534561334618442E-2</v>
          </cell>
          <cell r="M161">
            <v>3.9846636334477707E-2</v>
          </cell>
          <cell r="N161">
            <v>4.767704275648766E-2</v>
          </cell>
          <cell r="O161">
            <v>6.060328482860499E-2</v>
          </cell>
          <cell r="P161">
            <v>0.1826615252541888</v>
          </cell>
          <cell r="R161">
            <v>7.1572423398328699E-2</v>
          </cell>
          <cell r="S161">
            <v>9.1450707988244728E-2</v>
          </cell>
          <cell r="T161">
            <v>-0.29583691514183963</v>
          </cell>
          <cell r="U161">
            <v>-0.16137142857142861</v>
          </cell>
          <cell r="V161">
            <v>-0.33798327405556078</v>
          </cell>
          <cell r="X161">
            <v>-7.1682815898754179E-2</v>
          </cell>
          <cell r="Y161">
            <v>-5.4717941070881342E-2</v>
          </cell>
          <cell r="Z161">
            <v>-3.1935391983155585E-2</v>
          </cell>
          <cell r="AA161">
            <v>-1.2284523117162854E-2</v>
          </cell>
          <cell r="AB161">
            <v>-0.16925752249631087</v>
          </cell>
          <cell r="AD161">
            <v>0.21861201246747994</v>
          </cell>
        </row>
        <row r="162">
          <cell r="A162" t="str">
            <v>Source: Company reports and Thomas Weisel Partners, LLC</v>
          </cell>
        </row>
        <row r="236">
          <cell r="A236" t="str">
            <v>JDS Uniphase  (fiscal year ends June 30)</v>
          </cell>
        </row>
        <row r="237">
          <cell r="A237" t="str">
            <v>Balance Sheet ($ in Millions)</v>
          </cell>
          <cell r="L237">
            <v>1999</v>
          </cell>
          <cell r="M237">
            <v>1999</v>
          </cell>
          <cell r="N237">
            <v>1999</v>
          </cell>
          <cell r="O237">
            <v>1999</v>
          </cell>
          <cell r="P237" t="str">
            <v>FY</v>
          </cell>
          <cell r="R237">
            <v>2000</v>
          </cell>
          <cell r="S237">
            <v>2000</v>
          </cell>
          <cell r="T237">
            <v>2000</v>
          </cell>
          <cell r="U237">
            <v>2000</v>
          </cell>
          <cell r="V237" t="str">
            <v>FY</v>
          </cell>
          <cell r="X237">
            <v>2001</v>
          </cell>
          <cell r="Y237">
            <v>2001</v>
          </cell>
          <cell r="Z237">
            <v>2001</v>
          </cell>
          <cell r="AA237">
            <v>2001</v>
          </cell>
          <cell r="AB237" t="str">
            <v>FY</v>
          </cell>
          <cell r="AD237" t="str">
            <v>FY</v>
          </cell>
        </row>
        <row r="238">
          <cell r="A238" t="str">
            <v>As of December 31,</v>
          </cell>
          <cell r="D238">
            <v>1997</v>
          </cell>
          <cell r="J238">
            <v>1998</v>
          </cell>
          <cell r="L238" t="str">
            <v>Q1</v>
          </cell>
          <cell r="M238" t="str">
            <v>Q2</v>
          </cell>
          <cell r="N238" t="str">
            <v>Q3</v>
          </cell>
          <cell r="O238" t="str">
            <v>Q4</v>
          </cell>
          <cell r="P238" t="str">
            <v>1999A</v>
          </cell>
          <cell r="R238" t="str">
            <v>Q1A</v>
          </cell>
          <cell r="S238" t="str">
            <v>Q2A</v>
          </cell>
          <cell r="T238" t="str">
            <v>Q3A</v>
          </cell>
          <cell r="U238" t="str">
            <v>Q4A</v>
          </cell>
          <cell r="V238" t="str">
            <v>2000A</v>
          </cell>
          <cell r="X238" t="str">
            <v>Q1A</v>
          </cell>
          <cell r="Y238" t="str">
            <v>Q2E</v>
          </cell>
          <cell r="Z238" t="str">
            <v>Q3E</v>
          </cell>
          <cell r="AA238" t="str">
            <v>Q4E</v>
          </cell>
          <cell r="AB238" t="str">
            <v>2001E</v>
          </cell>
          <cell r="AD238" t="str">
            <v>2002E</v>
          </cell>
        </row>
        <row r="239">
          <cell r="P239">
            <v>36341</v>
          </cell>
          <cell r="R239">
            <v>35703</v>
          </cell>
          <cell r="S239">
            <v>35795</v>
          </cell>
          <cell r="T239">
            <v>35884</v>
          </cell>
          <cell r="U239">
            <v>35976</v>
          </cell>
          <cell r="V239">
            <v>36341</v>
          </cell>
          <cell r="X239">
            <v>35703</v>
          </cell>
          <cell r="Y239">
            <v>35795</v>
          </cell>
          <cell r="Z239">
            <v>35884</v>
          </cell>
          <cell r="AA239">
            <v>35976</v>
          </cell>
          <cell r="AB239">
            <v>36341</v>
          </cell>
          <cell r="AD239">
            <v>36341</v>
          </cell>
        </row>
        <row r="240">
          <cell r="A240" t="str">
            <v>Current assets:</v>
          </cell>
        </row>
        <row r="241">
          <cell r="A241" t="str">
            <v>Cash and cash equivalents</v>
          </cell>
          <cell r="D241">
            <v>0</v>
          </cell>
          <cell r="J241">
            <v>33.325000000000003</v>
          </cell>
          <cell r="P241">
            <v>75.418000000000006</v>
          </cell>
          <cell r="R241">
            <v>495.6</v>
          </cell>
          <cell r="S241">
            <v>132.30000000000001</v>
          </cell>
          <cell r="T241">
            <v>138.19999999999999</v>
          </cell>
          <cell r="U241">
            <v>319</v>
          </cell>
          <cell r="V241">
            <v>319</v>
          </cell>
          <cell r="X241">
            <v>213.3</v>
          </cell>
          <cell r="Y241">
            <v>99.999999999999943</v>
          </cell>
          <cell r="Z241">
            <v>99.999999999999943</v>
          </cell>
          <cell r="AA241">
            <v>99.999999999999943</v>
          </cell>
          <cell r="AB241">
            <v>99.96899999999971</v>
          </cell>
          <cell r="AD241">
            <v>709.39807721855107</v>
          </cell>
        </row>
        <row r="242">
          <cell r="A242" t="str">
            <v>Short term investments</v>
          </cell>
          <cell r="D242">
            <v>0</v>
          </cell>
          <cell r="J242">
            <v>62.030999999999999</v>
          </cell>
          <cell r="P242">
            <v>158.47499999999999</v>
          </cell>
          <cell r="R242">
            <v>463.6</v>
          </cell>
          <cell r="S242">
            <v>752.8</v>
          </cell>
          <cell r="T242">
            <v>824.3</v>
          </cell>
          <cell r="U242">
            <v>795.3</v>
          </cell>
          <cell r="V242">
            <v>795.3</v>
          </cell>
          <cell r="X242">
            <v>931.6</v>
          </cell>
          <cell r="Y242">
            <v>931.6</v>
          </cell>
          <cell r="Z242">
            <v>931.6</v>
          </cell>
          <cell r="AA242">
            <v>931.6</v>
          </cell>
          <cell r="AB242">
            <v>931.6</v>
          </cell>
          <cell r="AD242">
            <v>931.6</v>
          </cell>
        </row>
        <row r="243">
          <cell r="A243" t="str">
            <v>Accounts receivable, net</v>
          </cell>
          <cell r="D243">
            <v>0</v>
          </cell>
          <cell r="J243">
            <v>41.921999999999997</v>
          </cell>
          <cell r="P243">
            <v>120.86799999999999</v>
          </cell>
          <cell r="R243">
            <v>140.19999999999999</v>
          </cell>
          <cell r="S243">
            <v>185.2</v>
          </cell>
          <cell r="T243">
            <v>261.89999999999998</v>
          </cell>
          <cell r="U243">
            <v>381.6</v>
          </cell>
          <cell r="V243">
            <v>381.6</v>
          </cell>
          <cell r="X243">
            <v>493.8</v>
          </cell>
          <cell r="Y243">
            <v>579.72591780821915</v>
          </cell>
          <cell r="Z243">
            <v>649.29302794520549</v>
          </cell>
          <cell r="AA243">
            <v>714.22233073972609</v>
          </cell>
          <cell r="AB243">
            <v>714.22233073972609</v>
          </cell>
          <cell r="AD243">
            <v>880.91706246575325</v>
          </cell>
        </row>
        <row r="244">
          <cell r="A244" t="str">
            <v>Inventories, net</v>
          </cell>
          <cell r="D244">
            <v>0</v>
          </cell>
          <cell r="J244">
            <v>22.137</v>
          </cell>
          <cell r="P244">
            <v>87.85</v>
          </cell>
          <cell r="R244">
            <v>98</v>
          </cell>
          <cell r="S244">
            <v>134.69999999999999</v>
          </cell>
          <cell r="T244">
            <v>197.1</v>
          </cell>
          <cell r="U244">
            <v>375.4</v>
          </cell>
          <cell r="V244">
            <v>375.4</v>
          </cell>
          <cell r="X244">
            <v>394.5</v>
          </cell>
          <cell r="Y244">
            <v>454.75429999999994</v>
          </cell>
          <cell r="Z244">
            <v>509.32481599999994</v>
          </cell>
          <cell r="AA244">
            <v>560.25729760000002</v>
          </cell>
          <cell r="AB244">
            <v>560.25729760000002</v>
          </cell>
          <cell r="AD244">
            <v>477.4303534</v>
          </cell>
        </row>
        <row r="245">
          <cell r="A245" t="str">
            <v>Prepaid and other current</v>
          </cell>
          <cell r="D245">
            <v>0</v>
          </cell>
          <cell r="J245">
            <v>9.18</v>
          </cell>
          <cell r="P245">
            <v>20.963999999999999</v>
          </cell>
          <cell r="R245">
            <v>21.299999999999997</v>
          </cell>
          <cell r="S245">
            <v>23.3</v>
          </cell>
          <cell r="T245">
            <v>43.1</v>
          </cell>
          <cell r="U245">
            <v>101.6</v>
          </cell>
          <cell r="V245">
            <v>101.6</v>
          </cell>
          <cell r="X245">
            <v>105.2</v>
          </cell>
          <cell r="Y245">
            <v>30.502999999999997</v>
          </cell>
          <cell r="Z245">
            <v>34.163359999999997</v>
          </cell>
          <cell r="AA245">
            <v>37.579696000000006</v>
          </cell>
          <cell r="AB245">
            <v>37.579696000000006</v>
          </cell>
          <cell r="AD245">
            <v>104.384772</v>
          </cell>
        </row>
        <row r="246">
          <cell r="A246" t="str">
            <v xml:space="preserve">    Total current assets</v>
          </cell>
          <cell r="D246">
            <v>0</v>
          </cell>
          <cell r="J246">
            <v>168.595</v>
          </cell>
          <cell r="P246">
            <v>463.57499999999999</v>
          </cell>
          <cell r="R246">
            <v>1218.7</v>
          </cell>
          <cell r="S246">
            <v>1228.3</v>
          </cell>
          <cell r="T246">
            <v>1464.6</v>
          </cell>
          <cell r="U246">
            <v>1972.9</v>
          </cell>
          <cell r="V246">
            <v>1972.9</v>
          </cell>
          <cell r="X246">
            <v>2138.4</v>
          </cell>
          <cell r="Y246">
            <v>2096.5832178082192</v>
          </cell>
          <cell r="Z246">
            <v>2224.3812039452055</v>
          </cell>
          <cell r="AA246">
            <v>2343.659324339726</v>
          </cell>
          <cell r="AB246">
            <v>2343.659324339726</v>
          </cell>
          <cell r="AD246">
            <v>3103.7302650843044</v>
          </cell>
        </row>
        <row r="248">
          <cell r="A248" t="str">
            <v>Investments in associated companies</v>
          </cell>
          <cell r="D248">
            <v>0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Property and equipment</v>
          </cell>
          <cell r="D249">
            <v>0</v>
          </cell>
          <cell r="J249">
            <v>57.191000000000003</v>
          </cell>
          <cell r="P249">
            <v>181.09200000000001</v>
          </cell>
          <cell r="R249">
            <v>209.2</v>
          </cell>
          <cell r="S249">
            <v>256.5</v>
          </cell>
          <cell r="T249">
            <v>449.8</v>
          </cell>
          <cell r="U249">
            <v>670.7</v>
          </cell>
          <cell r="V249">
            <v>670.7</v>
          </cell>
          <cell r="X249">
            <v>770.5</v>
          </cell>
          <cell r="Y249">
            <v>909.71050000000002</v>
          </cell>
          <cell r="Z249">
            <v>1067.80908064</v>
          </cell>
          <cell r="AA249">
            <v>1268.4726637600002</v>
          </cell>
          <cell r="AB249">
            <v>1268.4726637600002</v>
          </cell>
          <cell r="AD249">
            <v>2160.0916594</v>
          </cell>
        </row>
        <row r="250">
          <cell r="A250" t="str">
            <v>Other &amp; Intangibles</v>
          </cell>
          <cell r="D250">
            <v>0</v>
          </cell>
          <cell r="J250">
            <v>107.08499999999999</v>
          </cell>
          <cell r="P250">
            <v>3451.4300000000003</v>
          </cell>
          <cell r="R250">
            <v>3317.5</v>
          </cell>
          <cell r="S250">
            <v>3701.6</v>
          </cell>
          <cell r="T250">
            <v>6029.1</v>
          </cell>
          <cell r="U250">
            <v>23745.5</v>
          </cell>
          <cell r="V250">
            <v>23745.5</v>
          </cell>
          <cell r="X250">
            <v>22759.1</v>
          </cell>
          <cell r="Y250">
            <v>21621.144999999997</v>
          </cell>
          <cell r="Z250">
            <v>20483.189999999995</v>
          </cell>
          <cell r="AA250">
            <v>19345.234999999993</v>
          </cell>
          <cell r="AB250">
            <v>19345.234999999993</v>
          </cell>
          <cell r="AD250">
            <v>14793.414999999994</v>
          </cell>
        </row>
        <row r="251">
          <cell r="A251" t="str">
            <v xml:space="preserve">    Total assets</v>
          </cell>
          <cell r="D251">
            <v>0</v>
          </cell>
          <cell r="J251">
            <v>332.87099999999998</v>
          </cell>
          <cell r="P251">
            <v>4096.0970000000007</v>
          </cell>
          <cell r="R251">
            <v>4745.3999999999996</v>
          </cell>
          <cell r="S251">
            <v>5186.3999999999996</v>
          </cell>
          <cell r="T251">
            <v>7943.5</v>
          </cell>
          <cell r="U251">
            <v>26389.1</v>
          </cell>
          <cell r="V251">
            <v>26389.1</v>
          </cell>
          <cell r="X251">
            <v>25668</v>
          </cell>
          <cell r="Y251">
            <v>24627.438717808218</v>
          </cell>
          <cell r="Z251">
            <v>23775.380284585201</v>
          </cell>
          <cell r="AA251">
            <v>22957.366988099719</v>
          </cell>
          <cell r="AB251">
            <v>22957.366988099719</v>
          </cell>
          <cell r="AD251">
            <v>20057.236924484299</v>
          </cell>
        </row>
        <row r="253">
          <cell r="A253" t="str">
            <v>Current liabilities:</v>
          </cell>
        </row>
        <row r="254">
          <cell r="A254" t="str">
            <v>Current portion of long-term debt &amp; other short term debt</v>
          </cell>
          <cell r="D254">
            <v>0</v>
          </cell>
          <cell r="J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Accounts payable</v>
          </cell>
          <cell r="D255">
            <v>0</v>
          </cell>
          <cell r="J255">
            <v>15.784000000000001</v>
          </cell>
          <cell r="P255">
            <v>38.122999999999998</v>
          </cell>
          <cell r="R255">
            <v>51.7</v>
          </cell>
          <cell r="S255">
            <v>70</v>
          </cell>
          <cell r="T255">
            <v>79.5</v>
          </cell>
          <cell r="U255">
            <v>195.2</v>
          </cell>
          <cell r="V255">
            <v>195.2</v>
          </cell>
          <cell r="X255">
            <v>161.19999999999999</v>
          </cell>
          <cell r="Y255">
            <v>210.37698925233641</v>
          </cell>
          <cell r="Z255">
            <v>235.62222796261679</v>
          </cell>
          <cell r="AA255">
            <v>259.18445075887848</v>
          </cell>
          <cell r="AB255">
            <v>259.18445075887848</v>
          </cell>
          <cell r="AD255">
            <v>470.89021157260271</v>
          </cell>
        </row>
        <row r="256">
          <cell r="A256" t="str">
            <v>Accrued wages</v>
          </cell>
          <cell r="D256">
            <v>0</v>
          </cell>
          <cell r="J256">
            <v>7.7930000000000001</v>
          </cell>
          <cell r="P256">
            <v>27.236999999999998</v>
          </cell>
          <cell r="R256">
            <v>21.1</v>
          </cell>
          <cell r="S256">
            <v>43.9</v>
          </cell>
          <cell r="T256">
            <v>80.3</v>
          </cell>
          <cell r="U256">
            <v>98.8</v>
          </cell>
          <cell r="V256">
            <v>98.8</v>
          </cell>
          <cell r="X256">
            <v>110.5</v>
          </cell>
          <cell r="Y256">
            <v>130.38999999999999</v>
          </cell>
          <cell r="Z256">
            <v>146.0368</v>
          </cell>
          <cell r="AA256">
            <v>160.64048000000003</v>
          </cell>
          <cell r="AB256">
            <v>160.64048000000003</v>
          </cell>
          <cell r="AD256">
            <v>222.15126647999998</v>
          </cell>
        </row>
        <row r="257">
          <cell r="A257" t="str">
            <v>Deferred revenue</v>
          </cell>
          <cell r="D257">
            <v>0</v>
          </cell>
          <cell r="J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D257">
            <v>0</v>
          </cell>
        </row>
        <row r="258">
          <cell r="A258" t="str">
            <v>Accrued liabilities</v>
          </cell>
          <cell r="D258">
            <v>0</v>
          </cell>
          <cell r="J258">
            <v>23.59</v>
          </cell>
          <cell r="P258">
            <v>83.455000000000013</v>
          </cell>
          <cell r="R258">
            <v>76</v>
          </cell>
          <cell r="S258">
            <v>108.4</v>
          </cell>
          <cell r="T258">
            <v>148</v>
          </cell>
          <cell r="U258">
            <v>353.2</v>
          </cell>
          <cell r="V258">
            <v>353.2</v>
          </cell>
          <cell r="X258">
            <v>304.2</v>
          </cell>
          <cell r="Y258">
            <v>371.22800000000001</v>
          </cell>
          <cell r="Z258">
            <v>415.77536000000003</v>
          </cell>
          <cell r="AA258">
            <v>457.3528960000001</v>
          </cell>
          <cell r="AB258">
            <v>457.3528960000001</v>
          </cell>
          <cell r="AD258">
            <v>607.91467200000011</v>
          </cell>
        </row>
        <row r="259">
          <cell r="A259" t="str">
            <v xml:space="preserve">    Total current liabilities</v>
          </cell>
          <cell r="D259">
            <v>0</v>
          </cell>
          <cell r="J259">
            <v>47.167000000000002</v>
          </cell>
          <cell r="P259">
            <v>148.815</v>
          </cell>
          <cell r="R259">
            <v>148.80000000000001</v>
          </cell>
          <cell r="S259">
            <v>222.3</v>
          </cell>
          <cell r="T259">
            <v>307.8</v>
          </cell>
          <cell r="U259">
            <v>647.20000000000005</v>
          </cell>
          <cell r="V259">
            <v>647.20000000000005</v>
          </cell>
          <cell r="X259">
            <v>575.9</v>
          </cell>
          <cell r="Y259">
            <v>711.99498925233638</v>
          </cell>
          <cell r="Z259">
            <v>797.43438796261682</v>
          </cell>
          <cell r="AA259">
            <v>877.17782675887861</v>
          </cell>
          <cell r="AB259">
            <v>877.17782675887861</v>
          </cell>
          <cell r="AD259">
            <v>1300.9561500526029</v>
          </cell>
        </row>
        <row r="260">
          <cell r="A260" t="str">
            <v>Long-term debt, less current portion</v>
          </cell>
          <cell r="D260">
            <v>0</v>
          </cell>
          <cell r="J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41</v>
          </cell>
          <cell r="V260">
            <v>41</v>
          </cell>
          <cell r="X260">
            <v>31.3</v>
          </cell>
          <cell r="Y260">
            <v>-200.8606639053931</v>
          </cell>
          <cell r="Z260">
            <v>-216.47133425637375</v>
          </cell>
          <cell r="AA260">
            <v>-212.97432026509375</v>
          </cell>
          <cell r="AB260">
            <v>-212.97432026509375</v>
          </cell>
          <cell r="AD260">
            <v>-212.97432026509375</v>
          </cell>
        </row>
        <row r="261">
          <cell r="A261" t="str">
            <v>Other long-term liabilities</v>
          </cell>
          <cell r="D261">
            <v>0</v>
          </cell>
          <cell r="J261">
            <v>5.6660000000000004</v>
          </cell>
          <cell r="P261">
            <v>328.03500000000003</v>
          </cell>
          <cell r="R261">
            <v>312.3</v>
          </cell>
          <cell r="S261">
            <v>302.59999999999997</v>
          </cell>
          <cell r="T261">
            <v>477.40000000000003</v>
          </cell>
          <cell r="U261">
            <v>922.3</v>
          </cell>
          <cell r="V261">
            <v>922.3</v>
          </cell>
          <cell r="X261">
            <v>975.69999999999993</v>
          </cell>
          <cell r="Y261">
            <v>975.69999999999993</v>
          </cell>
          <cell r="Z261">
            <v>975.69999999999993</v>
          </cell>
          <cell r="AA261">
            <v>975.69999999999993</v>
          </cell>
          <cell r="AB261">
            <v>975.69999999999993</v>
          </cell>
          <cell r="AD261">
            <v>975.69999999999993</v>
          </cell>
        </row>
        <row r="262">
          <cell r="A262" t="str">
            <v xml:space="preserve">    Total liabilities</v>
          </cell>
          <cell r="D262">
            <v>0</v>
          </cell>
          <cell r="J262">
            <v>52.832999999999998</v>
          </cell>
          <cell r="P262">
            <v>476.85</v>
          </cell>
          <cell r="R262">
            <v>461.1</v>
          </cell>
          <cell r="S262">
            <v>524.9</v>
          </cell>
          <cell r="T262">
            <v>785.2</v>
          </cell>
          <cell r="U262">
            <v>1610.5</v>
          </cell>
          <cell r="V262">
            <v>1610.5</v>
          </cell>
          <cell r="X262">
            <v>1582.8999999999999</v>
          </cell>
          <cell r="Y262">
            <v>1486.8343253469432</v>
          </cell>
          <cell r="Z262">
            <v>1556.6630537062429</v>
          </cell>
          <cell r="AA262">
            <v>1639.9035064937848</v>
          </cell>
          <cell r="AB262">
            <v>1639.9035064937848</v>
          </cell>
          <cell r="AD262">
            <v>2063.6818297875088</v>
          </cell>
        </row>
        <row r="264">
          <cell r="A264" t="str">
            <v>Stockholder equity (deficit):</v>
          </cell>
        </row>
        <row r="265">
          <cell r="A265" t="str">
            <v>Preferred Stock</v>
          </cell>
          <cell r="D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0</v>
          </cell>
        </row>
        <row r="267">
          <cell r="A267" t="str">
            <v>Commitments and contingencies:</v>
          </cell>
        </row>
        <row r="268">
          <cell r="A268" t="str">
            <v xml:space="preserve">  Minority interest in subsidiaries</v>
          </cell>
          <cell r="D268">
            <v>0</v>
          </cell>
          <cell r="J268">
            <v>0</v>
          </cell>
          <cell r="P268">
            <v>0</v>
          </cell>
          <cell r="R268" t="str">
            <v xml:space="preserve"> 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D268">
            <v>0</v>
          </cell>
        </row>
        <row r="269">
          <cell r="A269" t="str">
            <v xml:space="preserve">  Convertible preferred stock</v>
          </cell>
          <cell r="D269">
            <v>0</v>
          </cell>
          <cell r="J269">
            <v>0</v>
          </cell>
          <cell r="P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D269">
            <v>0</v>
          </cell>
        </row>
        <row r="270">
          <cell r="A270" t="str">
            <v xml:space="preserve">  Common stock</v>
          </cell>
          <cell r="D270">
            <v>0</v>
          </cell>
          <cell r="J270">
            <v>7.8E-2</v>
          </cell>
          <cell r="P270">
            <v>0.161</v>
          </cell>
          <cell r="R270" t="str">
            <v xml:space="preserve"> </v>
          </cell>
          <cell r="S270">
            <v>0</v>
          </cell>
          <cell r="T270">
            <v>0</v>
          </cell>
          <cell r="U270">
            <v>0.9</v>
          </cell>
          <cell r="V270">
            <v>0.9</v>
          </cell>
          <cell r="X270">
            <v>0.9</v>
          </cell>
          <cell r="Y270">
            <v>0.9</v>
          </cell>
          <cell r="Z270">
            <v>0.9</v>
          </cell>
          <cell r="AA270">
            <v>0.9</v>
          </cell>
          <cell r="AB270">
            <v>0.9</v>
          </cell>
          <cell r="AD270">
            <v>0.9</v>
          </cell>
        </row>
        <row r="271">
          <cell r="A271" t="str">
            <v xml:space="preserve">  Additional paid-in capital</v>
          </cell>
          <cell r="D271">
            <v>0</v>
          </cell>
          <cell r="J271">
            <v>307.40800000000002</v>
          </cell>
          <cell r="P271">
            <v>3822.5909999999999</v>
          </cell>
          <cell r="R271">
            <v>4593.7</v>
          </cell>
          <cell r="S271">
            <v>5110.5</v>
          </cell>
          <cell r="T271">
            <v>7849.9</v>
          </cell>
          <cell r="U271">
            <v>25897.4</v>
          </cell>
          <cell r="V271">
            <v>25897.4</v>
          </cell>
          <cell r="X271">
            <v>26237.399999999998</v>
          </cell>
          <cell r="Y271">
            <v>26237.399999999998</v>
          </cell>
          <cell r="Z271">
            <v>26237.399999999998</v>
          </cell>
          <cell r="AA271">
            <v>26237.399999999998</v>
          </cell>
          <cell r="AB271">
            <v>26237.399999999998</v>
          </cell>
          <cell r="AD271">
            <v>26237.399999999998</v>
          </cell>
        </row>
        <row r="272">
          <cell r="A272" t="str">
            <v xml:space="preserve">  Cost of treasury stock</v>
          </cell>
          <cell r="D272">
            <v>0</v>
          </cell>
          <cell r="J272">
            <v>0</v>
          </cell>
          <cell r="P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0</v>
          </cell>
        </row>
        <row r="273">
          <cell r="A273" t="str">
            <v xml:space="preserve">  Accumulated deficit (Retained Earnings)</v>
          </cell>
          <cell r="D273">
            <v>0</v>
          </cell>
          <cell r="J273">
            <v>-26.117999999999999</v>
          </cell>
          <cell r="P273">
            <v>-197.82300000000001</v>
          </cell>
          <cell r="Q273">
            <v>0</v>
          </cell>
          <cell r="R273">
            <v>-311.8</v>
          </cell>
          <cell r="S273">
            <v>-443</v>
          </cell>
          <cell r="T273">
            <v>-683.8</v>
          </cell>
          <cell r="U273">
            <v>-1102.5</v>
          </cell>
          <cell r="V273">
            <v>-1102.5</v>
          </cell>
          <cell r="X273">
            <v>-2119.1999999999998</v>
          </cell>
          <cell r="Y273">
            <v>-3063.6956075387243</v>
          </cell>
          <cell r="Z273">
            <v>-3985.5827691210375</v>
          </cell>
          <cell r="AA273">
            <v>-4886.8365183940587</v>
          </cell>
          <cell r="AB273">
            <v>-4886.8365183940587</v>
          </cell>
          <cell r="AD273">
            <v>-8210.7139053032042</v>
          </cell>
        </row>
        <row r="274">
          <cell r="A274" t="str">
            <v xml:space="preserve">  Accumulated other comprehensive income (loss)</v>
          </cell>
          <cell r="D274">
            <v>0</v>
          </cell>
          <cell r="J274">
            <v>-1.33</v>
          </cell>
          <cell r="P274">
            <v>-5.6820000000000004</v>
          </cell>
          <cell r="R274">
            <v>2.4</v>
          </cell>
          <cell r="S274">
            <v>-6</v>
          </cell>
          <cell r="T274">
            <v>-7.8</v>
          </cell>
          <cell r="U274">
            <v>-17.2</v>
          </cell>
          <cell r="V274">
            <v>-17.2</v>
          </cell>
          <cell r="X274">
            <v>-34</v>
          </cell>
          <cell r="Y274">
            <v>-34</v>
          </cell>
          <cell r="Z274">
            <v>-34</v>
          </cell>
          <cell r="AA274">
            <v>-34</v>
          </cell>
          <cell r="AB274">
            <v>-34</v>
          </cell>
          <cell r="AD274">
            <v>-34</v>
          </cell>
        </row>
        <row r="275">
          <cell r="A275" t="str">
            <v xml:space="preserve">  Note receivable from shareholder</v>
          </cell>
          <cell r="D275">
            <v>0</v>
          </cell>
          <cell r="J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  Total stockholders' equity (deficit)</v>
          </cell>
          <cell r="D276">
            <v>0</v>
          </cell>
          <cell r="J276">
            <v>280.03800000000001</v>
          </cell>
          <cell r="K276">
            <v>0</v>
          </cell>
          <cell r="P276">
            <v>3619.2470000000003</v>
          </cell>
          <cell r="R276">
            <v>4284.2999999999993</v>
          </cell>
          <cell r="S276">
            <v>4661.5</v>
          </cell>
          <cell r="T276">
            <v>7158.2999999999993</v>
          </cell>
          <cell r="U276">
            <v>24778.600000000002</v>
          </cell>
          <cell r="V276">
            <v>24778.600000000002</v>
          </cell>
          <cell r="X276">
            <v>24085.1</v>
          </cell>
          <cell r="Y276">
            <v>23140.604392461275</v>
          </cell>
          <cell r="Z276">
            <v>22218.717230878963</v>
          </cell>
          <cell r="AA276">
            <v>21317.463481605941</v>
          </cell>
          <cell r="AB276">
            <v>21317.463481605941</v>
          </cell>
          <cell r="AD276">
            <v>17993.586094696795</v>
          </cell>
        </row>
        <row r="277">
          <cell r="A277" t="str">
            <v>Total liabilities and stockholders' equity (deficit)</v>
          </cell>
          <cell r="D277">
            <v>0</v>
          </cell>
          <cell r="J277">
            <v>332.87099999999998</v>
          </cell>
          <cell r="P277">
            <v>4096.0970000000007</v>
          </cell>
          <cell r="R277">
            <v>4745.3999999999996</v>
          </cell>
          <cell r="S277">
            <v>5186.3999999999996</v>
          </cell>
          <cell r="T277">
            <v>7943.4999999999991</v>
          </cell>
          <cell r="U277">
            <v>26389.100000000002</v>
          </cell>
          <cell r="V277">
            <v>26389.100000000002</v>
          </cell>
          <cell r="X277">
            <v>25668</v>
          </cell>
          <cell r="Y277">
            <v>24627.438717808218</v>
          </cell>
          <cell r="Z277">
            <v>23775.380284585204</v>
          </cell>
          <cell r="AA277">
            <v>22957.366988099726</v>
          </cell>
          <cell r="AB277">
            <v>22957.366988099726</v>
          </cell>
          <cell r="AD277">
            <v>20057.267924484302</v>
          </cell>
        </row>
        <row r="278">
          <cell r="A278" t="str">
            <v>Source: Company reports and Thomas Weisel Partners, LLC</v>
          </cell>
        </row>
        <row r="281">
          <cell r="A281" t="str">
            <v>JDS Uniphase  (fiscal year ends June 30)</v>
          </cell>
        </row>
        <row r="282">
          <cell r="A282" t="str">
            <v>Cash Flow Statement ($ in 000s)</v>
          </cell>
          <cell r="P282" t="str">
            <v>FY</v>
          </cell>
          <cell r="R282">
            <v>2000</v>
          </cell>
          <cell r="S282">
            <v>2000</v>
          </cell>
          <cell r="T282">
            <v>2000</v>
          </cell>
          <cell r="U282">
            <v>2000</v>
          </cell>
          <cell r="V282" t="str">
            <v>FY</v>
          </cell>
          <cell r="X282">
            <v>2001</v>
          </cell>
          <cell r="Y282">
            <v>2001</v>
          </cell>
          <cell r="Z282">
            <v>2001</v>
          </cell>
          <cell r="AA282">
            <v>2001</v>
          </cell>
          <cell r="AB282" t="str">
            <v>FY</v>
          </cell>
          <cell r="AD282" t="str">
            <v>FY</v>
          </cell>
        </row>
        <row r="283">
          <cell r="P283" t="str">
            <v>1999A</v>
          </cell>
          <cell r="R283" t="str">
            <v>Q1A</v>
          </cell>
          <cell r="S283" t="str">
            <v>Q2A</v>
          </cell>
          <cell r="T283" t="str">
            <v>Q3A</v>
          </cell>
          <cell r="U283" t="str">
            <v>Q4A</v>
          </cell>
          <cell r="V283" t="str">
            <v>2000A</v>
          </cell>
          <cell r="X283" t="str">
            <v>Q1A</v>
          </cell>
          <cell r="Y283" t="str">
            <v>Q2E</v>
          </cell>
          <cell r="Z283" t="str">
            <v>Q3E</v>
          </cell>
          <cell r="AA283" t="str">
            <v>Q4E</v>
          </cell>
          <cell r="AB283" t="str">
            <v>2001E</v>
          </cell>
          <cell r="AD283" t="str">
            <v>2002E</v>
          </cell>
        </row>
        <row r="284">
          <cell r="A284" t="str">
            <v>Cash flows from operations:</v>
          </cell>
          <cell r="D284">
            <v>1997</v>
          </cell>
          <cell r="J284">
            <v>1998</v>
          </cell>
          <cell r="P284">
            <v>36341</v>
          </cell>
          <cell r="R284">
            <v>35703</v>
          </cell>
          <cell r="S284">
            <v>35795</v>
          </cell>
          <cell r="T284">
            <v>35884</v>
          </cell>
          <cell r="U284">
            <v>35976</v>
          </cell>
          <cell r="V284">
            <v>36341</v>
          </cell>
          <cell r="X284">
            <v>35703</v>
          </cell>
          <cell r="Y284">
            <v>35795</v>
          </cell>
          <cell r="Z284">
            <v>35884</v>
          </cell>
          <cell r="AA284">
            <v>35976</v>
          </cell>
          <cell r="AB284">
            <v>36341</v>
          </cell>
          <cell r="AD284">
            <v>36341</v>
          </cell>
        </row>
        <row r="285">
          <cell r="A285" t="str">
            <v>Net income (loss)</v>
          </cell>
          <cell r="D285">
            <v>0</v>
          </cell>
          <cell r="J285">
            <v>-20.6</v>
          </cell>
          <cell r="P285">
            <v>-171.1</v>
          </cell>
          <cell r="R285">
            <v>-113.9</v>
          </cell>
          <cell r="S285">
            <v>-131.29999999999998</v>
          </cell>
          <cell r="T285">
            <v>-240.80000000000004</v>
          </cell>
          <cell r="U285">
            <v>-418.70000000000005</v>
          </cell>
          <cell r="V285">
            <v>-904.7</v>
          </cell>
          <cell r="X285">
            <v>-1016.6</v>
          </cell>
          <cell r="Y285">
            <v>-944.49560753872424</v>
          </cell>
          <cell r="Z285">
            <v>-921.8871615823133</v>
          </cell>
          <cell r="AA285">
            <v>-901.25374927302096</v>
          </cell>
          <cell r="AB285">
            <v>-3784.2365183940583</v>
          </cell>
          <cell r="AD285">
            <v>-3323.8773869091456</v>
          </cell>
        </row>
        <row r="286">
          <cell r="A286" t="str">
            <v>Provision for doubtful Accounts and sales returns</v>
          </cell>
          <cell r="D286">
            <v>0</v>
          </cell>
          <cell r="J286">
            <v>0</v>
          </cell>
          <cell r="P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0</v>
          </cell>
        </row>
        <row r="287">
          <cell r="A287" t="str">
            <v xml:space="preserve">Depreciation </v>
          </cell>
          <cell r="D287">
            <v>0</v>
          </cell>
          <cell r="J287">
            <v>6.1929999999999996</v>
          </cell>
          <cell r="P287">
            <v>13.864000000000001</v>
          </cell>
          <cell r="R287">
            <v>9.2040000000000006</v>
          </cell>
          <cell r="S287">
            <v>11.267999999999999</v>
          </cell>
          <cell r="T287">
            <v>15.784000000000001</v>
          </cell>
          <cell r="U287">
            <v>16.043999999999997</v>
          </cell>
          <cell r="V287">
            <v>52.3</v>
          </cell>
          <cell r="X287">
            <v>31.46</v>
          </cell>
          <cell r="Y287">
            <v>37.122799999999998</v>
          </cell>
          <cell r="Z287">
            <v>41.577536000000002</v>
          </cell>
          <cell r="AA287">
            <v>45.735289600000009</v>
          </cell>
          <cell r="AB287">
            <v>155.89562560000002</v>
          </cell>
          <cell r="AD287">
            <v>233.84343839999997</v>
          </cell>
        </row>
        <row r="288">
          <cell r="A288" t="str">
            <v>Amortization</v>
          </cell>
          <cell r="D288">
            <v>0</v>
          </cell>
          <cell r="E288">
            <v>0</v>
          </cell>
          <cell r="J288">
            <v>4.0019999999999998</v>
          </cell>
          <cell r="P288">
            <v>16.794</v>
          </cell>
          <cell r="R288">
            <v>170.99599999999998</v>
          </cell>
          <cell r="S288">
            <v>181.33199999999999</v>
          </cell>
          <cell r="T288">
            <v>252.416</v>
          </cell>
          <cell r="U288">
            <v>293.65600000000001</v>
          </cell>
          <cell r="V288">
            <v>898.39999999999986</v>
          </cell>
          <cell r="X288">
            <v>1107.8399999999999</v>
          </cell>
          <cell r="Y288">
            <v>1137.9549999999999</v>
          </cell>
          <cell r="Z288">
            <v>1137.9549999999999</v>
          </cell>
          <cell r="AA288">
            <v>1137.9549999999999</v>
          </cell>
          <cell r="AB288">
            <v>4521.7049999999999</v>
          </cell>
          <cell r="AD288">
            <v>4551.82</v>
          </cell>
        </row>
        <row r="289">
          <cell r="A289" t="str">
            <v>Employment benefit in excess cash</v>
          </cell>
          <cell r="D289">
            <v>0</v>
          </cell>
          <cell r="J289">
            <v>0</v>
          </cell>
          <cell r="P289">
            <v>0</v>
          </cell>
          <cell r="S289">
            <v>0</v>
          </cell>
          <cell r="AB289">
            <v>0</v>
          </cell>
        </row>
        <row r="290">
          <cell r="A290" t="str">
            <v>(Gain)Loss on disposal of PP&amp;E and other</v>
          </cell>
          <cell r="D290">
            <v>0</v>
          </cell>
          <cell r="J290">
            <v>3.605</v>
          </cell>
          <cell r="P290">
            <v>2.4769999999999999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</row>
        <row r="291">
          <cell r="A291" t="str">
            <v>Deferred tax provision</v>
          </cell>
          <cell r="D291">
            <v>0</v>
          </cell>
          <cell r="J291">
            <v>-0.83399999999999996</v>
          </cell>
          <cell r="P291">
            <v>5.0750000000000002</v>
          </cell>
          <cell r="R291">
            <v>-15.9</v>
          </cell>
          <cell r="S291">
            <v>-15.700000000000001</v>
          </cell>
          <cell r="T291">
            <v>-15.999999999999998</v>
          </cell>
          <cell r="U291">
            <v>-31.300000000000004</v>
          </cell>
          <cell r="V291">
            <v>-78.900000000000006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0</v>
          </cell>
        </row>
        <row r="292">
          <cell r="A292" t="str">
            <v>Other</v>
          </cell>
          <cell r="D292">
            <v>0</v>
          </cell>
          <cell r="J292">
            <v>47.148000000000003</v>
          </cell>
          <cell r="P292">
            <v>210.892</v>
          </cell>
          <cell r="S292">
            <v>19.7</v>
          </cell>
          <cell r="T292">
            <v>84</v>
          </cell>
          <cell r="U292">
            <v>257.5</v>
          </cell>
          <cell r="V292">
            <v>361.2</v>
          </cell>
          <cell r="X292">
            <v>83.600000000000009</v>
          </cell>
          <cell r="Y292">
            <v>0</v>
          </cell>
          <cell r="Z292">
            <v>0</v>
          </cell>
          <cell r="AA292">
            <v>0</v>
          </cell>
          <cell r="AB292">
            <v>83.600000000000009</v>
          </cell>
          <cell r="AD292">
            <v>0</v>
          </cell>
        </row>
        <row r="293">
          <cell r="A293" t="str">
            <v>Changes in operating assets and liabilities:</v>
          </cell>
          <cell r="D293">
            <v>0</v>
          </cell>
        </row>
        <row r="294">
          <cell r="A294" t="str">
            <v xml:space="preserve">  Accounts receivable </v>
          </cell>
          <cell r="D294">
            <v>0</v>
          </cell>
          <cell r="J294">
            <v>-12.385999999999999</v>
          </cell>
          <cell r="P294">
            <v>-21.492999999999999</v>
          </cell>
          <cell r="Q294">
            <v>0</v>
          </cell>
          <cell r="R294">
            <v>-18.600000000000001</v>
          </cell>
          <cell r="S294">
            <v>-36.699999999999996</v>
          </cell>
          <cell r="T294">
            <v>-33.799999999999997</v>
          </cell>
          <cell r="U294">
            <v>-43.800000000000011</v>
          </cell>
          <cell r="V294">
            <v>-132.9</v>
          </cell>
          <cell r="X294">
            <v>-111.7</v>
          </cell>
          <cell r="Y294">
            <v>-85.92591780821914</v>
          </cell>
          <cell r="Z294">
            <v>-69.567110136986344</v>
          </cell>
          <cell r="AA294">
            <v>-64.929302794520595</v>
          </cell>
          <cell r="AB294">
            <v>-332.12233073972607</v>
          </cell>
          <cell r="AD294">
            <v>-166.69473172602716</v>
          </cell>
        </row>
        <row r="295">
          <cell r="A295" t="str">
            <v xml:space="preserve">  Inventories</v>
          </cell>
          <cell r="D295">
            <v>0</v>
          </cell>
          <cell r="J295">
            <v>1.6739999999999999</v>
          </cell>
          <cell r="P295">
            <v>-12.05</v>
          </cell>
          <cell r="Q295">
            <v>0</v>
          </cell>
          <cell r="R295">
            <v>-9.9</v>
          </cell>
          <cell r="S295">
            <v>-29</v>
          </cell>
          <cell r="T295">
            <v>-16.600000000000001</v>
          </cell>
          <cell r="U295">
            <v>-39.200000000000003</v>
          </cell>
          <cell r="V295">
            <v>-94.7</v>
          </cell>
          <cell r="X295">
            <v>-12.3</v>
          </cell>
          <cell r="Y295">
            <v>-60.254299999999944</v>
          </cell>
          <cell r="Z295">
            <v>-54.570515999999998</v>
          </cell>
          <cell r="AA295">
            <v>-50.932481600000074</v>
          </cell>
          <cell r="AB295">
            <v>-178.05729760000003</v>
          </cell>
          <cell r="AD295">
            <v>82.826944200000014</v>
          </cell>
        </row>
        <row r="296">
          <cell r="A296" t="str">
            <v xml:space="preserve">  Prepaid and other current assets</v>
          </cell>
          <cell r="D296">
            <v>0</v>
          </cell>
          <cell r="J296">
            <v>2.8029999999999999</v>
          </cell>
          <cell r="P296">
            <v>-5.49</v>
          </cell>
          <cell r="Q296">
            <v>0</v>
          </cell>
          <cell r="R296">
            <v>3.6</v>
          </cell>
          <cell r="S296">
            <v>-0.80000000000000027</v>
          </cell>
          <cell r="T296">
            <v>-1.9</v>
          </cell>
          <cell r="U296">
            <v>4.5999999999999996</v>
          </cell>
          <cell r="V296">
            <v>5.5</v>
          </cell>
          <cell r="X296">
            <v>9.1999999999999993</v>
          </cell>
          <cell r="Y296">
            <v>74.697000000000003</v>
          </cell>
          <cell r="Z296">
            <v>-3.6603600000000007</v>
          </cell>
          <cell r="AA296">
            <v>-3.4163360000000083</v>
          </cell>
          <cell r="AB296">
            <v>76.820303999999993</v>
          </cell>
          <cell r="AD296">
            <v>-66.805075999999985</v>
          </cell>
        </row>
        <row r="297">
          <cell r="A297" t="str">
            <v xml:space="preserve">  Accrued liabilities</v>
          </cell>
          <cell r="D297">
            <v>0</v>
          </cell>
          <cell r="J297">
            <v>0</v>
          </cell>
          <cell r="P297">
            <v>0</v>
          </cell>
          <cell r="S297">
            <v>0</v>
          </cell>
          <cell r="U297">
            <v>66.400000000000006</v>
          </cell>
          <cell r="V297">
            <v>66.400000000000006</v>
          </cell>
          <cell r="Y297">
            <v>67.02800000000002</v>
          </cell>
          <cell r="Z297">
            <v>44.547360000000026</v>
          </cell>
          <cell r="AA297">
            <v>41.577536000000066</v>
          </cell>
          <cell r="AB297">
            <v>153.15289600000011</v>
          </cell>
          <cell r="AD297">
            <v>150.56177600000001</v>
          </cell>
        </row>
        <row r="298">
          <cell r="A298" t="str">
            <v xml:space="preserve">  Accounts payable &amp; other current liabilities</v>
          </cell>
          <cell r="D298">
            <v>0</v>
          </cell>
          <cell r="J298">
            <v>19.414000000000001</v>
          </cell>
          <cell r="P298">
            <v>27.933999999999997</v>
          </cell>
          <cell r="Q298">
            <v>0</v>
          </cell>
          <cell r="R298">
            <v>13.9</v>
          </cell>
          <cell r="S298">
            <v>62.800000000000004</v>
          </cell>
          <cell r="T298">
            <v>49</v>
          </cell>
          <cell r="U298">
            <v>-17.200000000000003</v>
          </cell>
          <cell r="V298">
            <v>108.5</v>
          </cell>
          <cell r="X298">
            <v>-69.5</v>
          </cell>
          <cell r="Y298">
            <v>69.066989252336413</v>
          </cell>
          <cell r="Z298">
            <v>40.892038710280389</v>
          </cell>
          <cell r="AA298">
            <v>38.165902796261719</v>
          </cell>
          <cell r="AB298">
            <v>78.62493075887852</v>
          </cell>
          <cell r="AD298">
            <v>273.21654729372415</v>
          </cell>
        </row>
        <row r="299">
          <cell r="A299" t="str">
            <v>Net cash from operating activities</v>
          </cell>
          <cell r="D299">
            <v>0</v>
          </cell>
          <cell r="J299">
            <v>51.019000000000005</v>
          </cell>
          <cell r="P299">
            <v>66.90300000000002</v>
          </cell>
          <cell r="R299">
            <v>39.399999999999984</v>
          </cell>
          <cell r="S299">
            <v>61.600000000000023</v>
          </cell>
          <cell r="T299">
            <v>92.099999999999952</v>
          </cell>
          <cell r="U299">
            <v>87.999999999999929</v>
          </cell>
          <cell r="V299">
            <v>281.09999999999974</v>
          </cell>
          <cell r="X299">
            <v>21.999999999999957</v>
          </cell>
          <cell r="Y299">
            <v>295.19396390539305</v>
          </cell>
          <cell r="Z299">
            <v>215.28678699098072</v>
          </cell>
          <cell r="AA299">
            <v>242.90185872872007</v>
          </cell>
          <cell r="AB299">
            <v>775.38260962509435</v>
          </cell>
          <cell r="AD299">
            <v>1734.8915112585514</v>
          </cell>
        </row>
        <row r="301">
          <cell r="A301" t="str">
            <v>Cash flows from investing activities:</v>
          </cell>
        </row>
        <row r="302">
          <cell r="A302" t="str">
            <v>Acquisition of property and equipment</v>
          </cell>
          <cell r="D302">
            <v>0</v>
          </cell>
          <cell r="J302">
            <v>-24.87</v>
          </cell>
          <cell r="P302">
            <v>-46.622</v>
          </cell>
          <cell r="R302">
            <v>-34.9</v>
          </cell>
          <cell r="S302">
            <v>-41.500000000000007</v>
          </cell>
          <cell r="T302">
            <v>-77.5</v>
          </cell>
          <cell r="U302">
            <v>-126.1</v>
          </cell>
          <cell r="V302">
            <v>-280</v>
          </cell>
          <cell r="X302">
            <v>-127.9</v>
          </cell>
          <cell r="Y302">
            <v>-176.33329999999998</v>
          </cell>
          <cell r="Z302">
            <v>-199.67611664</v>
          </cell>
          <cell r="AA302">
            <v>-246.39887272000001</v>
          </cell>
          <cell r="AB302">
            <v>-750.30828936</v>
          </cell>
          <cell r="AD302">
            <v>-1125.4624340400001</v>
          </cell>
        </row>
        <row r="303">
          <cell r="A303" t="str">
            <v>Acquisition of new businesses, net</v>
          </cell>
          <cell r="D303">
            <v>0</v>
          </cell>
          <cell r="J303">
            <v>-10.795999999999999</v>
          </cell>
          <cell r="P303">
            <v>35.033999999999999</v>
          </cell>
          <cell r="R303">
            <v>-21.6</v>
          </cell>
          <cell r="S303">
            <v>-110.30000000000001</v>
          </cell>
          <cell r="T303">
            <v>40.300000000000018</v>
          </cell>
          <cell r="U303">
            <v>191.49999999999997</v>
          </cell>
          <cell r="V303">
            <v>99.899999999999977</v>
          </cell>
        </row>
        <row r="304">
          <cell r="A304" t="str">
            <v>Net proceeds from disposition of properties</v>
          </cell>
          <cell r="D304">
            <v>0</v>
          </cell>
          <cell r="J304">
            <v>0</v>
          </cell>
          <cell r="P304">
            <v>0</v>
          </cell>
          <cell r="S304">
            <v>0</v>
          </cell>
          <cell r="T304">
            <v>0</v>
          </cell>
          <cell r="U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0</v>
          </cell>
        </row>
        <row r="305">
          <cell r="A305" t="str">
            <v>Purchase of short-term investments</v>
          </cell>
          <cell r="D305">
            <v>0</v>
          </cell>
          <cell r="J305">
            <v>-187.24600000000001</v>
          </cell>
          <cell r="P305">
            <v>-204.79400000000001</v>
          </cell>
          <cell r="R305">
            <v>-304.89999999999998</v>
          </cell>
          <cell r="S305">
            <v>-296.20000000000005</v>
          </cell>
          <cell r="T305">
            <v>-67.200000000000273</v>
          </cell>
          <cell r="U305">
            <v>29.700000000000159</v>
          </cell>
          <cell r="V305">
            <v>-638.60000000000014</v>
          </cell>
          <cell r="X305">
            <v>-144.19999999999999</v>
          </cell>
          <cell r="AB305">
            <v>-144.19999999999999</v>
          </cell>
        </row>
        <row r="306">
          <cell r="A306" t="str">
            <v>Proceeds from divestitures</v>
          </cell>
          <cell r="D306">
            <v>0</v>
          </cell>
          <cell r="J306">
            <v>0</v>
          </cell>
          <cell r="P306">
            <v>0</v>
          </cell>
          <cell r="S306">
            <v>0</v>
          </cell>
          <cell r="T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D306">
            <v>0</v>
          </cell>
        </row>
        <row r="307">
          <cell r="A307" t="str">
            <v>Net increase in long-term investments</v>
          </cell>
          <cell r="D307">
            <v>0</v>
          </cell>
          <cell r="J307">
            <v>0</v>
          </cell>
          <cell r="P307">
            <v>0</v>
          </cell>
          <cell r="S307">
            <v>0</v>
          </cell>
          <cell r="T307">
            <v>-7.9</v>
          </cell>
          <cell r="U307">
            <v>7.9</v>
          </cell>
        </row>
        <row r="308">
          <cell r="A308" t="str">
            <v>Other assets</v>
          </cell>
          <cell r="D308">
            <v>0</v>
          </cell>
          <cell r="J308">
            <v>177.2</v>
          </cell>
          <cell r="P308">
            <v>176.084</v>
          </cell>
          <cell r="R308">
            <v>-0.1</v>
          </cell>
          <cell r="S308">
            <v>-2.7</v>
          </cell>
          <cell r="T308">
            <v>2.7</v>
          </cell>
          <cell r="U308">
            <v>-0.79999999999999982</v>
          </cell>
          <cell r="V308">
            <v>-0.89999999999999991</v>
          </cell>
          <cell r="X308">
            <v>-83.2</v>
          </cell>
          <cell r="Y308">
            <v>0</v>
          </cell>
          <cell r="Z308">
            <v>0</v>
          </cell>
          <cell r="AA308">
            <v>0</v>
          </cell>
          <cell r="AB308">
            <v>-83.2</v>
          </cell>
          <cell r="AD308">
            <v>0</v>
          </cell>
        </row>
        <row r="309">
          <cell r="A309" t="str">
            <v>Net cash from investing activities</v>
          </cell>
          <cell r="D309">
            <v>0</v>
          </cell>
          <cell r="J309">
            <v>-45.712000000000018</v>
          </cell>
          <cell r="P309">
            <v>-40.298000000000002</v>
          </cell>
          <cell r="R309">
            <v>-361.5</v>
          </cell>
          <cell r="S309">
            <v>-450.70000000000005</v>
          </cell>
          <cell r="T309">
            <v>-109.60000000000026</v>
          </cell>
          <cell r="U309">
            <v>102.20000000000014</v>
          </cell>
          <cell r="V309">
            <v>-819.60000000000014</v>
          </cell>
          <cell r="X309">
            <v>-355.3</v>
          </cell>
          <cell r="Y309">
            <v>-176.33329999999998</v>
          </cell>
          <cell r="Z309">
            <v>-199.67611664</v>
          </cell>
          <cell r="AA309">
            <v>-246.39887272000001</v>
          </cell>
          <cell r="AB309">
            <v>-977.70828935999998</v>
          </cell>
          <cell r="AD309">
            <v>-1125.4624340400001</v>
          </cell>
        </row>
        <row r="311">
          <cell r="A311" t="str">
            <v>Cash flows from financing activities:</v>
          </cell>
        </row>
        <row r="312">
          <cell r="A312" t="str">
            <v>Proceeds from Issuance of loans</v>
          </cell>
          <cell r="D312">
            <v>0</v>
          </cell>
          <cell r="J312">
            <v>0</v>
          </cell>
          <cell r="T312">
            <v>0</v>
          </cell>
          <cell r="U312">
            <v>0</v>
          </cell>
          <cell r="V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Proceeds from sale leaseback liabilities</v>
          </cell>
          <cell r="J313">
            <v>0</v>
          </cell>
          <cell r="T313">
            <v>0</v>
          </cell>
          <cell r="U313">
            <v>0</v>
          </cell>
          <cell r="V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0</v>
          </cell>
        </row>
        <row r="314">
          <cell r="A314" t="str">
            <v>Borrowings under long-term debt</v>
          </cell>
          <cell r="D314">
            <v>0</v>
          </cell>
          <cell r="J314">
            <v>0</v>
          </cell>
          <cell r="P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Y314">
            <v>-232.16066390539311</v>
          </cell>
          <cell r="Z314">
            <v>-15.610670350980655</v>
          </cell>
          <cell r="AA314">
            <v>3.4970139912799993</v>
          </cell>
          <cell r="AB314">
            <v>-244.27432026509376</v>
          </cell>
          <cell r="AD314">
            <v>0</v>
          </cell>
        </row>
        <row r="315">
          <cell r="A315" t="str">
            <v>Fees related to borrowings/underwritings</v>
          </cell>
          <cell r="J315">
            <v>0</v>
          </cell>
          <cell r="P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D315">
            <v>0</v>
          </cell>
        </row>
        <row r="316">
          <cell r="A316" t="str">
            <v>Repayments of long-term/short-term debt</v>
          </cell>
          <cell r="D316">
            <v>0</v>
          </cell>
          <cell r="J316">
            <v>-6.0609999999999999</v>
          </cell>
          <cell r="P316">
            <v>0</v>
          </cell>
          <cell r="S316">
            <v>0</v>
          </cell>
          <cell r="T316">
            <v>0</v>
          </cell>
          <cell r="U316">
            <v>-45.1</v>
          </cell>
          <cell r="V316">
            <v>-45.1</v>
          </cell>
          <cell r="X316">
            <v>-0.29999999999999982</v>
          </cell>
          <cell r="Z316">
            <v>0</v>
          </cell>
          <cell r="AA316">
            <v>0</v>
          </cell>
          <cell r="AB316">
            <v>-0.29999999999999982</v>
          </cell>
          <cell r="AD316">
            <v>0</v>
          </cell>
        </row>
        <row r="317">
          <cell r="A317" t="str">
            <v>Repurchase of common stock</v>
          </cell>
          <cell r="D317">
            <v>0</v>
          </cell>
          <cell r="J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0</v>
          </cell>
        </row>
        <row r="318">
          <cell r="A318" t="str">
            <v xml:space="preserve">Dividends paid </v>
          </cell>
          <cell r="D318">
            <v>0</v>
          </cell>
          <cell r="J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0</v>
          </cell>
        </row>
        <row r="319">
          <cell r="A319" t="str">
            <v>Proceeds from issuance of common stock</v>
          </cell>
          <cell r="D319">
            <v>0</v>
          </cell>
          <cell r="J319">
            <v>4.8860000000000001</v>
          </cell>
          <cell r="P319">
            <v>16.093</v>
          </cell>
          <cell r="R319">
            <v>742.3</v>
          </cell>
          <cell r="S319">
            <v>25.800000000000068</v>
          </cell>
          <cell r="T319">
            <v>23.299999999999983</v>
          </cell>
          <cell r="U319">
            <v>35.800000000000068</v>
          </cell>
          <cell r="V319">
            <v>827.2</v>
          </cell>
          <cell r="X319">
            <v>246.6</v>
          </cell>
          <cell r="Y319">
            <v>0</v>
          </cell>
          <cell r="Z319">
            <v>0</v>
          </cell>
          <cell r="AA319">
            <v>0</v>
          </cell>
          <cell r="AB319">
            <v>246.6</v>
          </cell>
          <cell r="AD319">
            <v>0</v>
          </cell>
        </row>
        <row r="320">
          <cell r="A320" t="str">
            <v>Proceeds from issuance of preferred stock</v>
          </cell>
          <cell r="D320">
            <v>0</v>
          </cell>
          <cell r="J320">
            <v>0</v>
          </cell>
          <cell r="P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Other</v>
          </cell>
          <cell r="D321">
            <v>0</v>
          </cell>
          <cell r="J321">
            <v>-0.54</v>
          </cell>
          <cell r="P321">
            <v>-0.64800000000000002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Net cash provided by financing activities</v>
          </cell>
          <cell r="D322">
            <v>0</v>
          </cell>
          <cell r="J322">
            <v>-1.7149999999999999</v>
          </cell>
          <cell r="P322">
            <v>15.445</v>
          </cell>
          <cell r="R322">
            <v>742.3</v>
          </cell>
          <cell r="S322">
            <v>25.800000000000068</v>
          </cell>
          <cell r="T322">
            <v>23.299999999999983</v>
          </cell>
          <cell r="U322">
            <v>-9.2999999999999332</v>
          </cell>
          <cell r="V322">
            <v>782.1</v>
          </cell>
          <cell r="X322">
            <v>246.29999999999998</v>
          </cell>
          <cell r="Y322">
            <v>-232.16066390539311</v>
          </cell>
          <cell r="Z322">
            <v>-15.610670350980655</v>
          </cell>
          <cell r="AA322">
            <v>3.4970139912799993</v>
          </cell>
          <cell r="AB322">
            <v>2.0256797349062197</v>
          </cell>
          <cell r="AD322">
            <v>0</v>
          </cell>
        </row>
        <row r="324">
          <cell r="A324" t="str">
            <v xml:space="preserve">Effect of foreign currency rate changes </v>
          </cell>
          <cell r="D324">
            <v>0</v>
          </cell>
          <cell r="J324">
            <v>0</v>
          </cell>
          <cell r="P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X324">
            <v>-18.7</v>
          </cell>
          <cell r="Y324">
            <v>0</v>
          </cell>
          <cell r="Z324">
            <v>0</v>
          </cell>
          <cell r="AA324">
            <v>0</v>
          </cell>
          <cell r="AB324">
            <v>-18.7</v>
          </cell>
          <cell r="AD324">
            <v>0</v>
          </cell>
        </row>
        <row r="325">
          <cell r="A325" t="str">
            <v>Cash provided by (used in) discontinued operations</v>
          </cell>
          <cell r="D325">
            <v>0</v>
          </cell>
          <cell r="J325">
            <v>0</v>
          </cell>
          <cell r="P325">
            <v>0</v>
          </cell>
          <cell r="S325">
            <v>0</v>
          </cell>
        </row>
        <row r="326">
          <cell r="A326" t="str">
            <v>Increase (decrease) in cash and cash equivalents</v>
          </cell>
          <cell r="D326">
            <v>0</v>
          </cell>
          <cell r="E326">
            <v>0</v>
          </cell>
          <cell r="J326">
            <v>3.5919999999999845</v>
          </cell>
          <cell r="K326">
            <v>0</v>
          </cell>
          <cell r="P326">
            <v>42.050000000000018</v>
          </cell>
          <cell r="R326">
            <v>420.19999999999993</v>
          </cell>
          <cell r="S326">
            <v>-363.29999999999995</v>
          </cell>
          <cell r="T326">
            <v>5.7999999999996703</v>
          </cell>
          <cell r="U326">
            <v>180.90000000000015</v>
          </cell>
          <cell r="V326">
            <v>243.5999999999998</v>
          </cell>
          <cell r="X326">
            <v>-105.70000000000006</v>
          </cell>
          <cell r="Y326">
            <v>-113.30000000000007</v>
          </cell>
          <cell r="Z326">
            <v>0</v>
          </cell>
          <cell r="AA326">
            <v>0</v>
          </cell>
          <cell r="AB326">
            <v>-219.00000000000011</v>
          </cell>
          <cell r="AD326">
            <v>609.42907721855136</v>
          </cell>
        </row>
        <row r="327">
          <cell r="A327" t="str">
            <v>Cash and cash equivalents at beginning of the period</v>
          </cell>
          <cell r="D327">
            <v>0</v>
          </cell>
          <cell r="J327">
            <v>29.727</v>
          </cell>
          <cell r="P327">
            <v>33.318999999999988</v>
          </cell>
          <cell r="R327">
            <v>75.369</v>
          </cell>
          <cell r="S327">
            <v>495.56899999999996</v>
          </cell>
          <cell r="T327">
            <v>132.26900000000001</v>
          </cell>
          <cell r="U327">
            <v>138.06899999999968</v>
          </cell>
          <cell r="V327">
            <v>75.369</v>
          </cell>
          <cell r="X327">
            <v>318.96899999999982</v>
          </cell>
          <cell r="Y327">
            <v>213.3</v>
          </cell>
          <cell r="Z327">
            <v>99.999999999999943</v>
          </cell>
          <cell r="AA327">
            <v>99.999999999999943</v>
          </cell>
          <cell r="AB327">
            <v>318.96899999999982</v>
          </cell>
          <cell r="AD327">
            <v>99.96899999999971</v>
          </cell>
        </row>
        <row r="328">
          <cell r="A328" t="str">
            <v>Cash and cash equivalents at end of the period</v>
          </cell>
          <cell r="D328">
            <v>0</v>
          </cell>
          <cell r="J328">
            <v>33.318999999999988</v>
          </cell>
          <cell r="P328">
            <v>75.369</v>
          </cell>
          <cell r="R328">
            <v>495.56899999999996</v>
          </cell>
          <cell r="S328">
            <v>132.26900000000001</v>
          </cell>
          <cell r="T328">
            <v>138.06899999999968</v>
          </cell>
          <cell r="U328">
            <v>318.96899999999982</v>
          </cell>
          <cell r="V328">
            <v>318.96899999999982</v>
          </cell>
          <cell r="X328">
            <v>213.3</v>
          </cell>
          <cell r="Y328">
            <v>99.999999999999943</v>
          </cell>
          <cell r="Z328">
            <v>99.999999999999943</v>
          </cell>
          <cell r="AA328">
            <v>99.999999999999943</v>
          </cell>
          <cell r="AB328">
            <v>99.96899999999971</v>
          </cell>
          <cell r="AD328">
            <v>709.39807721855107</v>
          </cell>
        </row>
        <row r="330">
          <cell r="A330" t="str">
            <v>Note: Cash paid for interest</v>
          </cell>
          <cell r="P330">
            <v>0</v>
          </cell>
          <cell r="S330">
            <v>0</v>
          </cell>
        </row>
        <row r="331">
          <cell r="A331" t="str">
            <v>Source: Company reports and Thomas Weisel Partners, LLC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s &amp; Dollars"/>
      <sheetName val="Deal Listing"/>
      <sheetName val="Company Listing"/>
    </sheetNames>
    <sheetDataSet>
      <sheetData sheetId="0"/>
      <sheetData sheetId="1" refreshError="1">
        <row r="3">
          <cell r="A3" t="str">
            <v>Company Name</v>
          </cell>
          <cell r="B3" t="str">
            <v>Round Type</v>
          </cell>
          <cell r="C3" t="str">
            <v>Round Close Date</v>
          </cell>
          <cell r="D3" t="str">
            <v>Amount Raised (in M)</v>
          </cell>
          <cell r="E3" t="str">
            <v>Pre-$ Valuation (in M)</v>
          </cell>
        </row>
        <row r="4">
          <cell r="A4" t="str">
            <v>Altiga Networks</v>
          </cell>
          <cell r="B4" t="str">
            <v>2nd</v>
          </cell>
          <cell r="C4">
            <v>36251</v>
          </cell>
          <cell r="D4">
            <v>12.2</v>
          </cell>
          <cell r="E4">
            <v>50.6</v>
          </cell>
        </row>
        <row r="5">
          <cell r="A5" t="str">
            <v>Tantau Software</v>
          </cell>
          <cell r="B5" t="str">
            <v>1st</v>
          </cell>
          <cell r="C5">
            <v>36251</v>
          </cell>
          <cell r="D5">
            <v>11</v>
          </cell>
          <cell r="E5">
            <v>10</v>
          </cell>
        </row>
        <row r="6">
          <cell r="A6" t="str">
            <v>Courion</v>
          </cell>
          <cell r="B6" t="str">
            <v>1st</v>
          </cell>
          <cell r="C6">
            <v>36286</v>
          </cell>
          <cell r="D6">
            <v>4.0999999999999996</v>
          </cell>
        </row>
        <row r="7">
          <cell r="A7" t="str">
            <v>Digital Persona</v>
          </cell>
          <cell r="B7" t="str">
            <v>2nd</v>
          </cell>
          <cell r="C7">
            <v>36291</v>
          </cell>
          <cell r="D7">
            <v>9</v>
          </cell>
          <cell r="E7">
            <v>34</v>
          </cell>
        </row>
        <row r="8">
          <cell r="A8" t="str">
            <v>Shym Technology</v>
          </cell>
          <cell r="B8" t="str">
            <v>2nd</v>
          </cell>
          <cell r="C8">
            <v>36294</v>
          </cell>
          <cell r="D8">
            <v>7</v>
          </cell>
          <cell r="E8">
            <v>22.7</v>
          </cell>
        </row>
        <row r="9">
          <cell r="A9" t="str">
            <v>NetScreen Technologies</v>
          </cell>
          <cell r="B9" t="str">
            <v>2nd</v>
          </cell>
          <cell r="C9">
            <v>36295</v>
          </cell>
          <cell r="D9">
            <v>10.8</v>
          </cell>
        </row>
        <row r="10">
          <cell r="A10" t="str">
            <v>Ensim</v>
          </cell>
          <cell r="B10" t="str">
            <v>Seed</v>
          </cell>
          <cell r="C10">
            <v>36305</v>
          </cell>
          <cell r="D10">
            <v>3.3</v>
          </cell>
          <cell r="E10">
            <v>7</v>
          </cell>
        </row>
        <row r="11">
          <cell r="A11" t="str">
            <v>Spring Tide Networks</v>
          </cell>
          <cell r="B11" t="str">
            <v>2nd</v>
          </cell>
          <cell r="C11">
            <v>36308</v>
          </cell>
          <cell r="D11">
            <v>16.7</v>
          </cell>
          <cell r="E11">
            <v>65.03</v>
          </cell>
        </row>
        <row r="12">
          <cell r="A12" t="str">
            <v>Pacific Internet Exchange</v>
          </cell>
          <cell r="B12" t="str">
            <v>1st</v>
          </cell>
          <cell r="C12">
            <v>36312</v>
          </cell>
          <cell r="D12">
            <v>12</v>
          </cell>
        </row>
        <row r="13">
          <cell r="A13" t="str">
            <v>Ecutel</v>
          </cell>
          <cell r="B13" t="str">
            <v>1st</v>
          </cell>
          <cell r="C13">
            <v>36313</v>
          </cell>
          <cell r="D13" t="str">
            <v/>
          </cell>
        </row>
        <row r="14">
          <cell r="A14" t="str">
            <v>Gold Wire Technology</v>
          </cell>
          <cell r="B14" t="str">
            <v>1st</v>
          </cell>
          <cell r="C14">
            <v>36315</v>
          </cell>
          <cell r="D14">
            <v>0.6</v>
          </cell>
          <cell r="E14">
            <v>5.4</v>
          </cell>
        </row>
        <row r="15">
          <cell r="A15" t="str">
            <v>Intralinks</v>
          </cell>
          <cell r="B15" t="str">
            <v>Mezz</v>
          </cell>
          <cell r="C15">
            <v>36326</v>
          </cell>
          <cell r="D15">
            <v>13.9</v>
          </cell>
          <cell r="E15">
            <v>105.1</v>
          </cell>
        </row>
        <row r="16">
          <cell r="A16" t="str">
            <v>Indus River Networks</v>
          </cell>
          <cell r="B16" t="str">
            <v>3rd</v>
          </cell>
          <cell r="C16">
            <v>36341</v>
          </cell>
          <cell r="D16">
            <v>11.2</v>
          </cell>
          <cell r="E16">
            <v>88.8</v>
          </cell>
        </row>
        <row r="17">
          <cell r="A17" t="str">
            <v>MicroVault</v>
          </cell>
          <cell r="B17" t="str">
            <v>Seed</v>
          </cell>
          <cell r="C17">
            <v>36342</v>
          </cell>
          <cell r="D17">
            <v>2.1</v>
          </cell>
          <cell r="E17">
            <v>3.9</v>
          </cell>
        </row>
        <row r="18">
          <cell r="A18" t="str">
            <v>Disappearing Inc.</v>
          </cell>
          <cell r="B18" t="str">
            <v>Seed</v>
          </cell>
          <cell r="C18">
            <v>36343</v>
          </cell>
          <cell r="D18">
            <v>0.75</v>
          </cell>
          <cell r="E18">
            <v>4</v>
          </cell>
        </row>
        <row r="19">
          <cell r="A19" t="str">
            <v>Clairvoyant Software</v>
          </cell>
          <cell r="B19" t="str">
            <v>1st</v>
          </cell>
          <cell r="C19">
            <v>36347</v>
          </cell>
          <cell r="D19">
            <v>3.2</v>
          </cell>
          <cell r="E19">
            <v>4.1100000000000003</v>
          </cell>
        </row>
        <row r="20">
          <cell r="A20" t="str">
            <v>Lockstar</v>
          </cell>
          <cell r="B20" t="str">
            <v>2nd</v>
          </cell>
          <cell r="C20">
            <v>36347</v>
          </cell>
          <cell r="D20">
            <v>8</v>
          </cell>
        </row>
        <row r="21">
          <cell r="A21" t="str">
            <v>SilverBack Technologies</v>
          </cell>
          <cell r="B21" t="str">
            <v>1st</v>
          </cell>
          <cell r="C21">
            <v>36350</v>
          </cell>
          <cell r="D21">
            <v>7</v>
          </cell>
          <cell r="E21">
            <v>7</v>
          </cell>
        </row>
        <row r="22">
          <cell r="A22" t="str">
            <v>@Stake</v>
          </cell>
          <cell r="B22" t="str">
            <v>1st</v>
          </cell>
          <cell r="C22">
            <v>36364</v>
          </cell>
          <cell r="D22">
            <v>10</v>
          </cell>
        </row>
        <row r="23">
          <cell r="A23" t="str">
            <v>Ennovate Networks</v>
          </cell>
          <cell r="B23" t="str">
            <v>2nd</v>
          </cell>
          <cell r="C23">
            <v>36368</v>
          </cell>
          <cell r="D23">
            <v>7.5</v>
          </cell>
          <cell r="E23">
            <v>50.5</v>
          </cell>
        </row>
        <row r="24">
          <cell r="A24" t="str">
            <v>enCommerce</v>
          </cell>
          <cell r="B24" t="str">
            <v>3rd</v>
          </cell>
          <cell r="C24">
            <v>36370</v>
          </cell>
          <cell r="D24">
            <v>15</v>
          </cell>
          <cell r="E24">
            <v>60</v>
          </cell>
        </row>
        <row r="25">
          <cell r="A25" t="str">
            <v>Hurwitz Group</v>
          </cell>
          <cell r="B25" t="str">
            <v>1st</v>
          </cell>
          <cell r="C25">
            <v>36372</v>
          </cell>
          <cell r="D25">
            <v>4.25</v>
          </cell>
          <cell r="E25">
            <v>5.5</v>
          </cell>
        </row>
        <row r="26">
          <cell r="A26" t="str">
            <v>Veridicom</v>
          </cell>
          <cell r="B26" t="str">
            <v>2nd</v>
          </cell>
          <cell r="C26">
            <v>36373</v>
          </cell>
          <cell r="D26">
            <v>22.5</v>
          </cell>
        </row>
        <row r="27">
          <cell r="A27" t="str">
            <v>Counterpane Internet Security</v>
          </cell>
          <cell r="B27" t="str">
            <v>1st</v>
          </cell>
          <cell r="C27">
            <v>36374</v>
          </cell>
          <cell r="D27">
            <v>7</v>
          </cell>
          <cell r="E27">
            <v>9.5</v>
          </cell>
        </row>
        <row r="28">
          <cell r="A28" t="str">
            <v>ValiCert</v>
          </cell>
          <cell r="B28" t="str">
            <v>Mezz</v>
          </cell>
          <cell r="C28">
            <v>36377</v>
          </cell>
          <cell r="D28">
            <v>23</v>
          </cell>
          <cell r="E28">
            <v>83.76</v>
          </cell>
        </row>
        <row r="29">
          <cell r="A29" t="str">
            <v>NETdelivery</v>
          </cell>
          <cell r="B29" t="str">
            <v>2nd</v>
          </cell>
          <cell r="C29">
            <v>36389</v>
          </cell>
          <cell r="D29">
            <v>4</v>
          </cell>
        </row>
        <row r="30">
          <cell r="A30" t="str">
            <v>Brix Networks</v>
          </cell>
          <cell r="B30" t="str">
            <v>1st</v>
          </cell>
          <cell r="C30">
            <v>36392</v>
          </cell>
          <cell r="D30">
            <v>8.25</v>
          </cell>
        </row>
        <row r="31">
          <cell r="A31" t="str">
            <v>SALIX Technologies</v>
          </cell>
          <cell r="B31" t="str">
            <v>2nd</v>
          </cell>
          <cell r="C31">
            <v>36404</v>
          </cell>
          <cell r="D31">
            <v>4</v>
          </cell>
        </row>
        <row r="32">
          <cell r="A32" t="str">
            <v>Top Layer Networks</v>
          </cell>
          <cell r="B32" t="str">
            <v>Mezz</v>
          </cell>
          <cell r="C32">
            <v>36410</v>
          </cell>
          <cell r="D32">
            <v>17</v>
          </cell>
          <cell r="E32">
            <v>140</v>
          </cell>
        </row>
        <row r="33">
          <cell r="A33" t="str">
            <v>ICSA.net</v>
          </cell>
          <cell r="B33" t="str">
            <v>Later</v>
          </cell>
          <cell r="C33">
            <v>36413</v>
          </cell>
          <cell r="D33">
            <v>4</v>
          </cell>
        </row>
        <row r="34">
          <cell r="A34" t="str">
            <v>iPass</v>
          </cell>
          <cell r="B34" t="str">
            <v>4th</v>
          </cell>
          <cell r="C34">
            <v>36416</v>
          </cell>
          <cell r="D34">
            <v>20.69</v>
          </cell>
          <cell r="E34">
            <v>115.21</v>
          </cell>
        </row>
        <row r="35">
          <cell r="A35" t="str">
            <v>Para-Protect</v>
          </cell>
          <cell r="B35" t="str">
            <v>1st</v>
          </cell>
          <cell r="C35">
            <v>36433</v>
          </cell>
          <cell r="D35">
            <v>1.1000000000000001</v>
          </cell>
          <cell r="E35">
            <v>4.4000000000000004</v>
          </cell>
        </row>
        <row r="36">
          <cell r="A36" t="str">
            <v>SiteSmith</v>
          </cell>
          <cell r="B36" t="str">
            <v>1st</v>
          </cell>
          <cell r="C36">
            <v>36433</v>
          </cell>
          <cell r="D36">
            <v>3.6</v>
          </cell>
          <cell r="E36">
            <v>4.25</v>
          </cell>
        </row>
        <row r="37">
          <cell r="A37" t="str">
            <v>Zantaz.com</v>
          </cell>
          <cell r="B37" t="str">
            <v>2nd</v>
          </cell>
          <cell r="C37">
            <v>36434</v>
          </cell>
          <cell r="D37">
            <v>18.2</v>
          </cell>
          <cell r="E37">
            <v>41.6</v>
          </cell>
        </row>
        <row r="38">
          <cell r="A38" t="str">
            <v>Disappearing Inc.</v>
          </cell>
          <cell r="B38" t="str">
            <v>1st</v>
          </cell>
          <cell r="C38">
            <v>36448</v>
          </cell>
          <cell r="D38">
            <v>8.5</v>
          </cell>
        </row>
        <row r="39">
          <cell r="A39" t="str">
            <v>Internet Dynamics</v>
          </cell>
          <cell r="B39" t="str">
            <v>3rd</v>
          </cell>
          <cell r="C39">
            <v>36448</v>
          </cell>
          <cell r="D39">
            <v>1.85</v>
          </cell>
          <cell r="E39">
            <v>23.15</v>
          </cell>
        </row>
        <row r="40">
          <cell r="A40" t="str">
            <v>Recourse Technologies</v>
          </cell>
          <cell r="B40" t="str">
            <v>1st</v>
          </cell>
          <cell r="C40">
            <v>36452</v>
          </cell>
          <cell r="D40">
            <v>6.75</v>
          </cell>
        </row>
        <row r="41">
          <cell r="A41" t="str">
            <v>CyberSafe</v>
          </cell>
          <cell r="B41" t="str">
            <v>Later</v>
          </cell>
          <cell r="C41">
            <v>36453</v>
          </cell>
          <cell r="D41">
            <v>32.799999999999997</v>
          </cell>
          <cell r="E41">
            <v>119.2</v>
          </cell>
        </row>
        <row r="42">
          <cell r="A42" t="str">
            <v>Digital Media On Demand</v>
          </cell>
          <cell r="B42" t="str">
            <v>1st</v>
          </cell>
          <cell r="C42">
            <v>36456</v>
          </cell>
          <cell r="D42">
            <v>2</v>
          </cell>
          <cell r="E42">
            <v>6</v>
          </cell>
        </row>
        <row r="43">
          <cell r="A43" t="str">
            <v>Fiberlink</v>
          </cell>
          <cell r="B43" t="str">
            <v>1st</v>
          </cell>
          <cell r="C43">
            <v>36460</v>
          </cell>
          <cell r="D43">
            <v>4</v>
          </cell>
        </row>
        <row r="44">
          <cell r="A44" t="str">
            <v>iCopyright.com</v>
          </cell>
          <cell r="B44" t="str">
            <v>1st</v>
          </cell>
          <cell r="C44">
            <v>36460</v>
          </cell>
          <cell r="D44">
            <v>10</v>
          </cell>
          <cell r="E44">
            <v>17</v>
          </cell>
        </row>
        <row r="45">
          <cell r="A45" t="str">
            <v>Greenwich Technology Partners</v>
          </cell>
          <cell r="B45" t="str">
            <v>2nd</v>
          </cell>
          <cell r="C45">
            <v>36464</v>
          </cell>
          <cell r="D45">
            <v>21</v>
          </cell>
          <cell r="E45">
            <v>59</v>
          </cell>
        </row>
        <row r="46">
          <cell r="A46" t="str">
            <v>Gold Wire Technology</v>
          </cell>
          <cell r="B46" t="str">
            <v>2nd</v>
          </cell>
          <cell r="C46">
            <v>36468</v>
          </cell>
          <cell r="D46">
            <v>6</v>
          </cell>
          <cell r="E46">
            <v>6.5</v>
          </cell>
        </row>
        <row r="47">
          <cell r="A47" t="str">
            <v>Quarry Technologies</v>
          </cell>
          <cell r="B47" t="str">
            <v>2nd</v>
          </cell>
          <cell r="C47">
            <v>36483</v>
          </cell>
          <cell r="D47">
            <v>22.2</v>
          </cell>
        </row>
        <row r="48">
          <cell r="A48" t="str">
            <v>WildCard Systems</v>
          </cell>
          <cell r="B48" t="str">
            <v>2nd</v>
          </cell>
          <cell r="C48">
            <v>36487</v>
          </cell>
          <cell r="D48">
            <v>18.7</v>
          </cell>
          <cell r="E48">
            <v>100</v>
          </cell>
        </row>
        <row r="49">
          <cell r="A49" t="str">
            <v>AuthenTec</v>
          </cell>
          <cell r="B49" t="str">
            <v>1st</v>
          </cell>
          <cell r="C49">
            <v>36494</v>
          </cell>
          <cell r="D49">
            <v>13.5</v>
          </cell>
          <cell r="E49">
            <v>7.7</v>
          </cell>
        </row>
        <row r="50">
          <cell r="A50" t="str">
            <v>Ensim</v>
          </cell>
          <cell r="B50" t="str">
            <v>1st</v>
          </cell>
          <cell r="C50">
            <v>36495</v>
          </cell>
          <cell r="D50">
            <v>18</v>
          </cell>
          <cell r="E50">
            <v>47</v>
          </cell>
        </row>
        <row r="51">
          <cell r="A51" t="str">
            <v>RedCreek Communications</v>
          </cell>
          <cell r="B51" t="str">
            <v>Later</v>
          </cell>
          <cell r="C51">
            <v>36495</v>
          </cell>
          <cell r="D51">
            <v>4</v>
          </cell>
          <cell r="E51">
            <v>46</v>
          </cell>
        </row>
        <row r="52">
          <cell r="A52" t="str">
            <v>Network Alchemy</v>
          </cell>
          <cell r="B52" t="str">
            <v>2nd</v>
          </cell>
          <cell r="C52">
            <v>36497</v>
          </cell>
          <cell r="D52" t="str">
            <v/>
          </cell>
        </row>
        <row r="53">
          <cell r="A53" t="str">
            <v>Covalent Technologies</v>
          </cell>
          <cell r="B53" t="str">
            <v>1st</v>
          </cell>
          <cell r="C53">
            <v>36511</v>
          </cell>
          <cell r="D53">
            <v>5</v>
          </cell>
        </row>
        <row r="54">
          <cell r="A54" t="str">
            <v>iWitness</v>
          </cell>
          <cell r="B54" t="str">
            <v>1st</v>
          </cell>
          <cell r="C54">
            <v>36514</v>
          </cell>
          <cell r="D54">
            <v>4</v>
          </cell>
          <cell r="E54">
            <v>9</v>
          </cell>
        </row>
        <row r="55">
          <cell r="A55" t="str">
            <v>Spring Tide Networks</v>
          </cell>
          <cell r="B55" t="str">
            <v>3rd</v>
          </cell>
          <cell r="C55">
            <v>36515</v>
          </cell>
          <cell r="D55">
            <v>39</v>
          </cell>
          <cell r="E55">
            <v>230.95800000000003</v>
          </cell>
        </row>
        <row r="56">
          <cell r="A56" t="str">
            <v>Perfecto Technologies</v>
          </cell>
          <cell r="B56" t="str">
            <v>2nd</v>
          </cell>
          <cell r="C56">
            <v>36526</v>
          </cell>
          <cell r="D56">
            <v>16.2</v>
          </cell>
          <cell r="E56">
            <v>69.8</v>
          </cell>
        </row>
        <row r="57">
          <cell r="A57" t="str">
            <v>ProactiveNet</v>
          </cell>
          <cell r="B57" t="str">
            <v>3rd</v>
          </cell>
          <cell r="C57">
            <v>36526</v>
          </cell>
          <cell r="D57">
            <v>22.844999999999999</v>
          </cell>
          <cell r="E57">
            <v>44.426000000000002</v>
          </cell>
        </row>
        <row r="58">
          <cell r="A58" t="str">
            <v>SiteSmith</v>
          </cell>
          <cell r="B58" t="str">
            <v>2nd</v>
          </cell>
          <cell r="C58">
            <v>36539</v>
          </cell>
          <cell r="D58">
            <v>20.5</v>
          </cell>
          <cell r="E58">
            <v>37.450000000000003</v>
          </cell>
        </row>
        <row r="59">
          <cell r="A59" t="str">
            <v>SecureWorks</v>
          </cell>
          <cell r="B59" t="str">
            <v>1st</v>
          </cell>
          <cell r="C59">
            <v>36552</v>
          </cell>
          <cell r="D59">
            <v>10</v>
          </cell>
          <cell r="E59">
            <v>9.8000000000000007</v>
          </cell>
        </row>
        <row r="60">
          <cell r="A60" t="str">
            <v>PentaSafe</v>
          </cell>
          <cell r="B60" t="str">
            <v>1st</v>
          </cell>
          <cell r="C60">
            <v>36553</v>
          </cell>
          <cell r="D60">
            <v>15</v>
          </cell>
        </row>
        <row r="61">
          <cell r="A61" t="str">
            <v>nTrusted</v>
          </cell>
          <cell r="B61" t="str">
            <v>1st</v>
          </cell>
          <cell r="C61">
            <v>36556</v>
          </cell>
          <cell r="D61">
            <v>1.57</v>
          </cell>
        </row>
        <row r="62">
          <cell r="A62" t="str">
            <v>Ennovate Networks</v>
          </cell>
          <cell r="B62" t="str">
            <v>Mezz</v>
          </cell>
          <cell r="C62">
            <v>36559</v>
          </cell>
          <cell r="D62">
            <v>59</v>
          </cell>
          <cell r="E62">
            <v>151</v>
          </cell>
        </row>
        <row r="63">
          <cell r="A63" t="str">
            <v>Arcot Systems</v>
          </cell>
          <cell r="B63" t="str">
            <v>2nd</v>
          </cell>
          <cell r="C63">
            <v>36560</v>
          </cell>
          <cell r="D63">
            <v>12.5</v>
          </cell>
          <cell r="E63">
            <v>54.8</v>
          </cell>
        </row>
        <row r="64">
          <cell r="A64" t="str">
            <v>Tripwire Security Systems</v>
          </cell>
          <cell r="B64" t="str">
            <v>2nd</v>
          </cell>
          <cell r="C64">
            <v>36563</v>
          </cell>
          <cell r="D64">
            <v>9</v>
          </cell>
          <cell r="E64">
            <v>21</v>
          </cell>
        </row>
        <row r="65">
          <cell r="A65" t="str">
            <v>Etegris</v>
          </cell>
          <cell r="B65" t="str">
            <v>Seed</v>
          </cell>
          <cell r="C65">
            <v>36571</v>
          </cell>
          <cell r="D65" t="str">
            <v/>
          </cell>
        </row>
        <row r="66">
          <cell r="A66" t="str">
            <v>Ethentica</v>
          </cell>
          <cell r="B66" t="str">
            <v>3rd</v>
          </cell>
          <cell r="C66">
            <v>36571</v>
          </cell>
          <cell r="D66">
            <v>7.5</v>
          </cell>
          <cell r="E66">
            <v>122.5</v>
          </cell>
        </row>
        <row r="67">
          <cell r="A67" t="str">
            <v>Mercantec</v>
          </cell>
          <cell r="B67" t="str">
            <v>Later</v>
          </cell>
          <cell r="C67">
            <v>36573</v>
          </cell>
          <cell r="D67" t="str">
            <v/>
          </cell>
        </row>
        <row r="68">
          <cell r="A68" t="str">
            <v>Finjan Software</v>
          </cell>
          <cell r="B68" t="str">
            <v>1st</v>
          </cell>
          <cell r="C68">
            <v>36577</v>
          </cell>
          <cell r="D68">
            <v>5</v>
          </cell>
        </row>
        <row r="69">
          <cell r="A69" t="str">
            <v>Aventail</v>
          </cell>
          <cell r="B69" t="str">
            <v>Mezz</v>
          </cell>
          <cell r="C69">
            <v>36578</v>
          </cell>
          <cell r="D69">
            <v>48</v>
          </cell>
        </row>
        <row r="70">
          <cell r="A70" t="str">
            <v>NetBotz</v>
          </cell>
          <cell r="B70" t="str">
            <v>1st</v>
          </cell>
          <cell r="C70">
            <v>36579</v>
          </cell>
          <cell r="D70">
            <v>5.4</v>
          </cell>
          <cell r="E70">
            <v>6.5</v>
          </cell>
        </row>
        <row r="71">
          <cell r="A71" t="str">
            <v>ClosingGuard.com</v>
          </cell>
          <cell r="B71" t="str">
            <v>1st</v>
          </cell>
          <cell r="C71">
            <v>36586</v>
          </cell>
          <cell r="D71">
            <v>3</v>
          </cell>
          <cell r="E71">
            <v>5</v>
          </cell>
        </row>
        <row r="72">
          <cell r="A72" t="str">
            <v>NETdelivery</v>
          </cell>
          <cell r="B72" t="str">
            <v>3rd</v>
          </cell>
          <cell r="C72">
            <v>36591</v>
          </cell>
          <cell r="D72" t="str">
            <v/>
          </cell>
        </row>
        <row r="73">
          <cell r="A73" t="str">
            <v>BioNetrix</v>
          </cell>
          <cell r="B73" t="str">
            <v>2nd</v>
          </cell>
          <cell r="C73">
            <v>36598</v>
          </cell>
          <cell r="D73">
            <v>15</v>
          </cell>
        </row>
        <row r="74">
          <cell r="A74" t="str">
            <v>Para-Protect</v>
          </cell>
          <cell r="B74" t="str">
            <v>2nd</v>
          </cell>
          <cell r="C74">
            <v>36600</v>
          </cell>
          <cell r="D74">
            <v>1.3</v>
          </cell>
        </row>
        <row r="75">
          <cell r="A75" t="str">
            <v>Internet Dynamics</v>
          </cell>
          <cell r="B75" t="str">
            <v>Later</v>
          </cell>
          <cell r="C75">
            <v>36602</v>
          </cell>
          <cell r="D75">
            <v>10</v>
          </cell>
        </row>
        <row r="76">
          <cell r="A76" t="str">
            <v>Qiave Technologies</v>
          </cell>
          <cell r="B76" t="str">
            <v>Seed</v>
          </cell>
          <cell r="C76">
            <v>36608</v>
          </cell>
          <cell r="D76">
            <v>3.1</v>
          </cell>
        </row>
        <row r="77">
          <cell r="A77" t="str">
            <v>Brix Networks</v>
          </cell>
          <cell r="B77" t="str">
            <v>2nd</v>
          </cell>
          <cell r="C77">
            <v>36609</v>
          </cell>
          <cell r="D77">
            <v>17</v>
          </cell>
        </row>
        <row r="78">
          <cell r="A78" t="str">
            <v>META Secur e-COM Solutions</v>
          </cell>
          <cell r="B78" t="str">
            <v>1st</v>
          </cell>
          <cell r="C78">
            <v>36612</v>
          </cell>
          <cell r="D78">
            <v>8.1999999999999993</v>
          </cell>
          <cell r="E78">
            <v>19.8</v>
          </cell>
        </row>
        <row r="79">
          <cell r="A79" t="str">
            <v>Foundstone</v>
          </cell>
          <cell r="B79" t="str">
            <v>1st</v>
          </cell>
          <cell r="C79">
            <v>36613</v>
          </cell>
          <cell r="D79">
            <v>3.5</v>
          </cell>
          <cell r="E79">
            <v>12</v>
          </cell>
        </row>
        <row r="80">
          <cell r="A80" t="str">
            <v>katmango</v>
          </cell>
          <cell r="B80" t="str">
            <v>1st</v>
          </cell>
          <cell r="C80">
            <v>36613</v>
          </cell>
          <cell r="D80">
            <v>7.5</v>
          </cell>
        </row>
        <row r="81">
          <cell r="A81" t="str">
            <v>eCash Technologies</v>
          </cell>
          <cell r="B81" t="str">
            <v>1st</v>
          </cell>
          <cell r="C81">
            <v>36616</v>
          </cell>
          <cell r="D81" t="str">
            <v/>
          </cell>
        </row>
        <row r="82">
          <cell r="A82" t="str">
            <v>Vyou.com</v>
          </cell>
          <cell r="B82" t="str">
            <v>1st</v>
          </cell>
          <cell r="C82">
            <v>36616</v>
          </cell>
          <cell r="D82">
            <v>9.3000000000000007</v>
          </cell>
        </row>
        <row r="83">
          <cell r="A83" t="str">
            <v>Sentry Systems</v>
          </cell>
          <cell r="B83" t="str">
            <v>1st</v>
          </cell>
          <cell r="C83">
            <v>36617</v>
          </cell>
          <cell r="D83">
            <v>6</v>
          </cell>
          <cell r="E83">
            <v>7</v>
          </cell>
        </row>
        <row r="84">
          <cell r="A84" t="str">
            <v>Viaken Systems</v>
          </cell>
          <cell r="B84" t="str">
            <v>1st</v>
          </cell>
          <cell r="C84">
            <v>36621</v>
          </cell>
          <cell r="D84">
            <v>3.7</v>
          </cell>
          <cell r="E84">
            <v>6</v>
          </cell>
        </row>
        <row r="85">
          <cell r="A85" t="str">
            <v>OneSecure</v>
          </cell>
          <cell r="B85" t="str">
            <v>1st</v>
          </cell>
          <cell r="C85">
            <v>36623</v>
          </cell>
          <cell r="D85">
            <v>40</v>
          </cell>
        </row>
        <row r="86">
          <cell r="A86" t="str">
            <v>NTRU Cryptosystems</v>
          </cell>
          <cell r="B86" t="str">
            <v>1st</v>
          </cell>
          <cell r="C86">
            <v>36626</v>
          </cell>
          <cell r="D86">
            <v>11.5</v>
          </cell>
        </row>
        <row r="87">
          <cell r="A87" t="str">
            <v>OpenReach</v>
          </cell>
          <cell r="B87" t="str">
            <v>1st</v>
          </cell>
          <cell r="C87">
            <v>36633</v>
          </cell>
          <cell r="D87">
            <v>21</v>
          </cell>
        </row>
        <row r="88">
          <cell r="A88" t="str">
            <v>Telenisus</v>
          </cell>
          <cell r="B88" t="str">
            <v>1st</v>
          </cell>
          <cell r="C88">
            <v>36633</v>
          </cell>
          <cell r="D88">
            <v>50</v>
          </cell>
          <cell r="E88">
            <v>50</v>
          </cell>
        </row>
        <row r="89">
          <cell r="A89" t="str">
            <v>Alchemy Semiconductor</v>
          </cell>
          <cell r="B89" t="str">
            <v>1st</v>
          </cell>
          <cell r="C89">
            <v>36640</v>
          </cell>
          <cell r="D89">
            <v>15</v>
          </cell>
        </row>
        <row r="90">
          <cell r="A90" t="str">
            <v>Qualys</v>
          </cell>
          <cell r="B90" t="str">
            <v>1st</v>
          </cell>
          <cell r="C90">
            <v>36640</v>
          </cell>
          <cell r="D90">
            <v>8.8000000000000007</v>
          </cell>
          <cell r="E90">
            <v>19</v>
          </cell>
        </row>
        <row r="91">
          <cell r="A91" t="str">
            <v>GeoTrust</v>
          </cell>
          <cell r="B91" t="str">
            <v>2nd</v>
          </cell>
          <cell r="C91">
            <v>36641</v>
          </cell>
          <cell r="D91">
            <v>14.55</v>
          </cell>
          <cell r="E91">
            <v>20.05</v>
          </cell>
        </row>
        <row r="92">
          <cell r="A92" t="str">
            <v>Guardent</v>
          </cell>
          <cell r="B92" t="str">
            <v>1st</v>
          </cell>
          <cell r="C92">
            <v>36643</v>
          </cell>
          <cell r="D92">
            <v>22.5</v>
          </cell>
        </row>
        <row r="93">
          <cell r="A93" t="str">
            <v>Destiny</v>
          </cell>
          <cell r="B93" t="str">
            <v>3rd</v>
          </cell>
          <cell r="C93">
            <v>36644</v>
          </cell>
          <cell r="D93">
            <v>3.5</v>
          </cell>
          <cell r="E93">
            <v>35.5</v>
          </cell>
        </row>
        <row r="94">
          <cell r="A94" t="str">
            <v>Counterpane Internet Security</v>
          </cell>
          <cell r="B94" t="str">
            <v>2nd</v>
          </cell>
          <cell r="C94">
            <v>36646</v>
          </cell>
          <cell r="D94">
            <v>27</v>
          </cell>
          <cell r="E94">
            <v>85</v>
          </cell>
        </row>
        <row r="95">
          <cell r="A95" t="str">
            <v>Qpass</v>
          </cell>
          <cell r="B95" t="str">
            <v>3rd</v>
          </cell>
          <cell r="C95">
            <v>36648</v>
          </cell>
          <cell r="D95">
            <v>40</v>
          </cell>
          <cell r="E95">
            <v>200.18</v>
          </cell>
        </row>
        <row r="96">
          <cell r="A96" t="str">
            <v>Clairvoyant Software</v>
          </cell>
          <cell r="B96" t="str">
            <v>2nd</v>
          </cell>
          <cell r="C96">
            <v>36651</v>
          </cell>
          <cell r="D96">
            <v>10.199999999999999</v>
          </cell>
        </row>
        <row r="97">
          <cell r="A97" t="str">
            <v>Securant Technologies</v>
          </cell>
          <cell r="B97" t="str">
            <v>1st</v>
          </cell>
          <cell r="C97">
            <v>36657</v>
          </cell>
          <cell r="D97" t="str">
            <v/>
          </cell>
        </row>
        <row r="98">
          <cell r="A98" t="str">
            <v>Campio Communications</v>
          </cell>
          <cell r="B98" t="str">
            <v>1st</v>
          </cell>
          <cell r="C98">
            <v>36658</v>
          </cell>
          <cell r="D98">
            <v>27</v>
          </cell>
          <cell r="E98">
            <v>25</v>
          </cell>
        </row>
        <row r="99">
          <cell r="A99" t="str">
            <v>Arula Systems</v>
          </cell>
          <cell r="B99" t="str">
            <v>1st</v>
          </cell>
          <cell r="C99">
            <v>36661</v>
          </cell>
          <cell r="D99">
            <v>5.25</v>
          </cell>
        </row>
        <row r="100">
          <cell r="A100" t="str">
            <v>Safedepositbox.com</v>
          </cell>
          <cell r="B100" t="str">
            <v>1st</v>
          </cell>
          <cell r="C100">
            <v>36665</v>
          </cell>
          <cell r="D100">
            <v>2</v>
          </cell>
          <cell r="E100">
            <v>10</v>
          </cell>
        </row>
        <row r="101">
          <cell r="A101" t="str">
            <v>Schwoo</v>
          </cell>
          <cell r="B101" t="str">
            <v>1st</v>
          </cell>
          <cell r="C101">
            <v>36671</v>
          </cell>
          <cell r="D101">
            <v>2.65</v>
          </cell>
          <cell r="E101">
            <v>22.35</v>
          </cell>
        </row>
        <row r="102">
          <cell r="A102" t="str">
            <v>CyberSafe</v>
          </cell>
          <cell r="B102" t="str">
            <v>Later</v>
          </cell>
          <cell r="C102">
            <v>36672</v>
          </cell>
          <cell r="D102">
            <v>12.7</v>
          </cell>
          <cell r="E102">
            <v>264.95</v>
          </cell>
        </row>
        <row r="103">
          <cell r="A103" t="str">
            <v>Tantau Software</v>
          </cell>
          <cell r="B103" t="str">
            <v>2nd</v>
          </cell>
          <cell r="C103">
            <v>36691</v>
          </cell>
          <cell r="D103">
            <v>40</v>
          </cell>
        </row>
        <row r="104">
          <cell r="A104" t="str">
            <v>Interlink Networks</v>
          </cell>
          <cell r="B104" t="str">
            <v>1st</v>
          </cell>
          <cell r="C104">
            <v>36692</v>
          </cell>
          <cell r="D104">
            <v>5</v>
          </cell>
        </row>
        <row r="105">
          <cell r="A105" t="str">
            <v>SilverBack Technologies</v>
          </cell>
          <cell r="B105" t="str">
            <v>2nd</v>
          </cell>
          <cell r="C105">
            <v>36693</v>
          </cell>
          <cell r="D105">
            <v>18.5</v>
          </cell>
          <cell r="E105">
            <v>50</v>
          </cell>
        </row>
        <row r="106">
          <cell r="A106" t="str">
            <v>Widevine Technologies</v>
          </cell>
          <cell r="B106" t="str">
            <v>1st</v>
          </cell>
          <cell r="C106">
            <v>36693</v>
          </cell>
          <cell r="D106">
            <v>11.5</v>
          </cell>
        </row>
        <row r="107">
          <cell r="A107" t="str">
            <v>iLumin</v>
          </cell>
          <cell r="B107" t="str">
            <v>3rd</v>
          </cell>
          <cell r="C107">
            <v>36696</v>
          </cell>
          <cell r="D107">
            <v>20</v>
          </cell>
        </row>
        <row r="108">
          <cell r="A108" t="str">
            <v>Rovia</v>
          </cell>
          <cell r="B108" t="str">
            <v>1st</v>
          </cell>
          <cell r="C108">
            <v>36704</v>
          </cell>
          <cell r="D108">
            <v>2</v>
          </cell>
        </row>
        <row r="109">
          <cell r="A109" t="str">
            <v>Apexon</v>
          </cell>
          <cell r="B109" t="str">
            <v>1st</v>
          </cell>
          <cell r="C109">
            <v>36706</v>
          </cell>
          <cell r="D109">
            <v>10.45</v>
          </cell>
          <cell r="E109">
            <v>16.45</v>
          </cell>
        </row>
        <row r="110">
          <cell r="A110" t="str">
            <v>Fast-Chip</v>
          </cell>
          <cell r="B110" t="str">
            <v>1st</v>
          </cell>
          <cell r="C110">
            <v>36707</v>
          </cell>
          <cell r="D110">
            <v>11</v>
          </cell>
          <cell r="E110">
            <v>20</v>
          </cell>
        </row>
        <row r="111">
          <cell r="A111" t="str">
            <v>Netwhistle.com</v>
          </cell>
          <cell r="B111" t="str">
            <v>1st</v>
          </cell>
          <cell r="C111">
            <v>36707</v>
          </cell>
          <cell r="D111">
            <v>1</v>
          </cell>
        </row>
      </sheetData>
      <sheetData sheetId="2" refreshError="1">
        <row r="3">
          <cell r="A3" t="str">
            <v>Company Name</v>
          </cell>
        </row>
        <row r="4">
          <cell r="A4" t="str">
            <v>@Stake</v>
          </cell>
        </row>
        <row r="5">
          <cell r="A5" t="str">
            <v>Alchemy Semiconductor</v>
          </cell>
        </row>
        <row r="6">
          <cell r="A6" t="str">
            <v>Altiga Networks</v>
          </cell>
        </row>
        <row r="7">
          <cell r="A7" t="str">
            <v>Apexon</v>
          </cell>
        </row>
        <row r="8">
          <cell r="A8" t="str">
            <v>Arcot Systems</v>
          </cell>
        </row>
        <row r="9">
          <cell r="A9" t="str">
            <v>Arula Systems</v>
          </cell>
        </row>
        <row r="10">
          <cell r="A10" t="str">
            <v>AuthenTec</v>
          </cell>
        </row>
        <row r="11">
          <cell r="A11" t="str">
            <v>Aventail</v>
          </cell>
        </row>
        <row r="12">
          <cell r="A12" t="str">
            <v>BioNetrix</v>
          </cell>
        </row>
        <row r="13">
          <cell r="A13" t="str">
            <v>Brix Networks</v>
          </cell>
        </row>
        <row r="14">
          <cell r="A14" t="str">
            <v>Campio Communications</v>
          </cell>
        </row>
        <row r="15">
          <cell r="A15" t="str">
            <v>Clairvoyant Software</v>
          </cell>
        </row>
        <row r="16">
          <cell r="A16" t="str">
            <v>ClosingGuard.com</v>
          </cell>
        </row>
        <row r="17">
          <cell r="A17" t="str">
            <v>Counterpane Internet Security</v>
          </cell>
        </row>
        <row r="18">
          <cell r="A18" t="str">
            <v>Courion</v>
          </cell>
        </row>
        <row r="19">
          <cell r="A19" t="str">
            <v>Covalent Technologies</v>
          </cell>
        </row>
        <row r="20">
          <cell r="A20" t="str">
            <v>CyberSafe</v>
          </cell>
        </row>
        <row r="21">
          <cell r="A21" t="str">
            <v>Destiny</v>
          </cell>
        </row>
        <row r="22">
          <cell r="A22" t="str">
            <v>Digital Media On Demand</v>
          </cell>
        </row>
        <row r="23">
          <cell r="A23" t="str">
            <v>Digital Persona</v>
          </cell>
        </row>
        <row r="24">
          <cell r="A24" t="str">
            <v>Disappearing Inc.</v>
          </cell>
        </row>
        <row r="25">
          <cell r="A25" t="str">
            <v>eCash Technologies</v>
          </cell>
        </row>
        <row r="26">
          <cell r="A26" t="str">
            <v>Ecutel</v>
          </cell>
        </row>
        <row r="27">
          <cell r="A27" t="str">
            <v>enCommerce</v>
          </cell>
        </row>
        <row r="28">
          <cell r="A28" t="str">
            <v>Ennovate Networks</v>
          </cell>
        </row>
        <row r="29">
          <cell r="A29" t="str">
            <v>Ensim</v>
          </cell>
        </row>
        <row r="30">
          <cell r="A30" t="str">
            <v>Etegris</v>
          </cell>
        </row>
        <row r="31">
          <cell r="A31" t="str">
            <v>Ethentica</v>
          </cell>
        </row>
        <row r="32">
          <cell r="A32" t="str">
            <v>Fast-Chip</v>
          </cell>
        </row>
        <row r="33">
          <cell r="A33" t="str">
            <v>Fiberlink</v>
          </cell>
        </row>
        <row r="34">
          <cell r="A34" t="str">
            <v>Finjan Software</v>
          </cell>
        </row>
        <row r="35">
          <cell r="A35" t="str">
            <v>Foundstone</v>
          </cell>
        </row>
        <row r="36">
          <cell r="A36" t="str">
            <v>GeoTrust</v>
          </cell>
        </row>
        <row r="37">
          <cell r="A37" t="str">
            <v>Gold Wire Technology</v>
          </cell>
        </row>
        <row r="38">
          <cell r="A38" t="str">
            <v>Greenwich Technology Partners</v>
          </cell>
        </row>
        <row r="39">
          <cell r="A39" t="str">
            <v>Guardent</v>
          </cell>
        </row>
        <row r="40">
          <cell r="A40" t="str">
            <v>Hurwitz Group</v>
          </cell>
        </row>
        <row r="41">
          <cell r="A41" t="str">
            <v>iCopyright.com</v>
          </cell>
        </row>
        <row r="42">
          <cell r="A42" t="str">
            <v>ICSA.net</v>
          </cell>
        </row>
        <row r="43">
          <cell r="A43" t="str">
            <v>iLumin</v>
          </cell>
        </row>
        <row r="44">
          <cell r="A44" t="str">
            <v>Indus River Networks</v>
          </cell>
        </row>
        <row r="45">
          <cell r="A45" t="str">
            <v>Interlink Networks</v>
          </cell>
        </row>
        <row r="46">
          <cell r="A46" t="str">
            <v>Internet Dynamics</v>
          </cell>
        </row>
        <row r="47">
          <cell r="A47" t="str">
            <v>Intralinks</v>
          </cell>
        </row>
        <row r="48">
          <cell r="A48" t="str">
            <v>iPass</v>
          </cell>
        </row>
        <row r="49">
          <cell r="A49" t="str">
            <v>iWitness</v>
          </cell>
        </row>
        <row r="50">
          <cell r="A50" t="str">
            <v>katmango</v>
          </cell>
        </row>
        <row r="51">
          <cell r="A51" t="str">
            <v>Lockstar</v>
          </cell>
        </row>
        <row r="52">
          <cell r="A52" t="str">
            <v>Mercantec</v>
          </cell>
        </row>
        <row r="53">
          <cell r="A53" t="str">
            <v>META Secur e-COM Solutions</v>
          </cell>
        </row>
        <row r="54">
          <cell r="A54" t="str">
            <v>MicroVault</v>
          </cell>
        </row>
        <row r="55">
          <cell r="A55" t="str">
            <v>NetBotz</v>
          </cell>
        </row>
        <row r="56">
          <cell r="A56" t="str">
            <v>NETdelivery</v>
          </cell>
        </row>
        <row r="57">
          <cell r="A57" t="str">
            <v>NetScreen Technologies</v>
          </cell>
        </row>
        <row r="58">
          <cell r="A58" t="str">
            <v>Netwhistle.com</v>
          </cell>
        </row>
        <row r="59">
          <cell r="A59" t="str">
            <v>Network Alchemy</v>
          </cell>
        </row>
        <row r="60">
          <cell r="A60" t="str">
            <v>NTRU Cryptosystems</v>
          </cell>
        </row>
        <row r="61">
          <cell r="A61" t="str">
            <v>nTrusted</v>
          </cell>
        </row>
        <row r="62">
          <cell r="A62" t="str">
            <v>OneSecure</v>
          </cell>
        </row>
        <row r="63">
          <cell r="A63" t="str">
            <v>OpenReach</v>
          </cell>
        </row>
        <row r="64">
          <cell r="A64" t="str">
            <v>Pacific Internet Exchange</v>
          </cell>
        </row>
        <row r="65">
          <cell r="A65" t="str">
            <v>Para-Protect</v>
          </cell>
        </row>
        <row r="66">
          <cell r="A66" t="str">
            <v>PentaSafe</v>
          </cell>
        </row>
        <row r="67">
          <cell r="A67" t="str">
            <v>Perfecto Technologies</v>
          </cell>
        </row>
        <row r="68">
          <cell r="A68" t="str">
            <v>ProactiveNet</v>
          </cell>
        </row>
        <row r="69">
          <cell r="A69" t="str">
            <v>Qiave Technologies</v>
          </cell>
        </row>
        <row r="70">
          <cell r="A70" t="str">
            <v>Qpass</v>
          </cell>
        </row>
        <row r="71">
          <cell r="A71" t="str">
            <v>Qualys</v>
          </cell>
        </row>
        <row r="72">
          <cell r="A72" t="str">
            <v>Quarry Technologies</v>
          </cell>
        </row>
        <row r="73">
          <cell r="A73" t="str">
            <v>Recourse Technologies</v>
          </cell>
        </row>
        <row r="74">
          <cell r="A74" t="str">
            <v>RedCreek Communications</v>
          </cell>
        </row>
        <row r="75">
          <cell r="A75" t="str">
            <v>Rovia</v>
          </cell>
        </row>
        <row r="76">
          <cell r="A76" t="str">
            <v>Safedepositbox.com</v>
          </cell>
        </row>
        <row r="77">
          <cell r="A77" t="str">
            <v>SALIX Technologies</v>
          </cell>
        </row>
        <row r="78">
          <cell r="A78" t="str">
            <v>Schwoo</v>
          </cell>
        </row>
        <row r="79">
          <cell r="A79" t="str">
            <v>Securant Technologies</v>
          </cell>
        </row>
        <row r="80">
          <cell r="A80" t="str">
            <v>SecureWorks</v>
          </cell>
        </row>
        <row r="81">
          <cell r="A81" t="str">
            <v>Sentry Systems</v>
          </cell>
        </row>
        <row r="82">
          <cell r="A82" t="str">
            <v>Shym Technology</v>
          </cell>
        </row>
        <row r="83">
          <cell r="A83" t="str">
            <v>SilverBack Technologies</v>
          </cell>
        </row>
        <row r="84">
          <cell r="A84" t="str">
            <v>SiteSmith</v>
          </cell>
        </row>
        <row r="85">
          <cell r="A85" t="str">
            <v>Spring Tide Networks</v>
          </cell>
        </row>
        <row r="86">
          <cell r="A86" t="str">
            <v>Tantau Software</v>
          </cell>
        </row>
        <row r="87">
          <cell r="A87" t="str">
            <v>Telenisus</v>
          </cell>
        </row>
        <row r="88">
          <cell r="A88" t="str">
            <v>Top Layer Networks</v>
          </cell>
        </row>
        <row r="89">
          <cell r="A89" t="str">
            <v>Tripwire Security Systems</v>
          </cell>
        </row>
        <row r="90">
          <cell r="A90" t="str">
            <v>ValiCert</v>
          </cell>
        </row>
        <row r="91">
          <cell r="A91" t="str">
            <v>Veridicom</v>
          </cell>
        </row>
        <row r="92">
          <cell r="A92" t="str">
            <v>Viaken Systems</v>
          </cell>
        </row>
        <row r="93">
          <cell r="A93" t="str">
            <v>Vyou.com</v>
          </cell>
        </row>
        <row r="94">
          <cell r="A94" t="str">
            <v>Widevine Technologies</v>
          </cell>
        </row>
        <row r="95">
          <cell r="A95" t="str">
            <v>WildCard Systems</v>
          </cell>
        </row>
        <row r="96">
          <cell r="A96" t="str">
            <v>Zantaz.com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MODEL"/>
      <sheetName val="MODE (PRE IOC MERGER)"/>
      <sheetName val="DCF"/>
      <sheetName val="EVA"/>
      <sheetName val="FORMULAS USED"/>
      <sheetName val="RATIO ANALYSIS"/>
      <sheetName val="SEC DATA FROM DISCLOSURE"/>
      <sheetName val="Sheet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Summary"/>
      <sheetName val="COGS Build-up"/>
      <sheetName val="Local Input"/>
      <sheetName val="Exported Output"/>
      <sheetName val="Imported Input"/>
      <sheetName val="Sheet1"/>
      <sheetName val="HC Allocations for fixed opex"/>
      <sheetName val="Variable Opex 02"/>
      <sheetName val="Variable Opex 03"/>
      <sheetName val="ES P&amp;L"/>
      <sheetName val=" Domestic ES MRR Assumptions"/>
      <sheetName val="FF P&amp;L"/>
      <sheetName val="XPRSS P&amp;L"/>
      <sheetName val="FFS P&amp;L"/>
      <sheetName val="ACS P&amp;L"/>
      <sheetName val="Conference P&amp;L"/>
      <sheetName val="SITEWISE P&amp;L"/>
      <sheetName val="Consulting P&amp;L"/>
      <sheetName val="LIC P&amp;L"/>
      <sheetName val="EntSuite P&amp;L"/>
      <sheetName val="Other Products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 YEARS"/>
      <sheetName val="Data Sheet"/>
      <sheetName val="R&amp;D Comps"/>
      <sheetName val="3Q99 NT vs. LU"/>
      <sheetName val="Optical"/>
      <sheetName val="NT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1">
          <cell r="J31">
            <v>548.29983272074514</v>
          </cell>
          <cell r="T31">
            <v>63.7</v>
          </cell>
          <cell r="AD31">
            <v>-420.714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Growth Assumptions "/>
      <sheetName val="IS"/>
      <sheetName val="CF"/>
      <sheetName val="BS"/>
      <sheetName val="model"/>
      <sheetName val="Comparison"/>
      <sheetName val="A vs E"/>
      <sheetName val="Reports"/>
      <sheetName val="Detailed Upside Analysis"/>
      <sheetName val="Sheet1"/>
      <sheetName val="Upside Analysi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ONI Systems  (fiscal year ends December 31)</v>
          </cell>
        </row>
        <row r="2">
          <cell r="A2">
            <v>37061.498094328701</v>
          </cell>
          <cell r="B2">
            <v>37061.498094328701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thousands)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35885</v>
          </cell>
          <cell r="G7">
            <v>35976</v>
          </cell>
          <cell r="H7">
            <v>36068</v>
          </cell>
          <cell r="I7">
            <v>36160</v>
          </cell>
          <cell r="J7">
            <v>36160</v>
          </cell>
          <cell r="L7">
            <v>35885</v>
          </cell>
          <cell r="M7">
            <v>35976</v>
          </cell>
          <cell r="N7">
            <v>36068</v>
          </cell>
          <cell r="O7">
            <v>36160</v>
          </cell>
          <cell r="P7">
            <v>36160</v>
          </cell>
          <cell r="R7">
            <v>35885</v>
          </cell>
          <cell r="S7">
            <v>35976</v>
          </cell>
          <cell r="T7">
            <v>36068</v>
          </cell>
          <cell r="U7">
            <v>36160</v>
          </cell>
          <cell r="V7">
            <v>36160</v>
          </cell>
          <cell r="X7">
            <v>35885</v>
          </cell>
          <cell r="Y7">
            <v>35976</v>
          </cell>
          <cell r="Z7">
            <v>36068</v>
          </cell>
          <cell r="AA7">
            <v>36160</v>
          </cell>
          <cell r="AB7">
            <v>36160</v>
          </cell>
          <cell r="AD7">
            <v>36160</v>
          </cell>
        </row>
        <row r="8">
          <cell r="A8" t="str">
            <v>Source of data (e.g. 10-K, press release)</v>
          </cell>
          <cell r="D8" t="str">
            <v>8/K</v>
          </cell>
          <cell r="F8" t="str">
            <v>8-K</v>
          </cell>
          <cell r="G8" t="str">
            <v>8-K</v>
          </cell>
          <cell r="H8" t="str">
            <v>8-K</v>
          </cell>
          <cell r="I8" t="str">
            <v>8-K</v>
          </cell>
          <cell r="J8" t="str">
            <v>8-K</v>
          </cell>
        </row>
        <row r="9">
          <cell r="A9" t="str">
            <v>Special Note</v>
          </cell>
          <cell r="B9" t="str">
            <v xml:space="preserve">Not restated </v>
          </cell>
          <cell r="D9" t="str">
            <v>Restated</v>
          </cell>
          <cell r="F9" t="str">
            <v>Restated for Oak, Siemens</v>
          </cell>
          <cell r="L9" t="str">
            <v>Restated for Oak, Siemens</v>
          </cell>
        </row>
        <row r="11">
          <cell r="A11" t="str">
            <v>Operating Revenue:</v>
          </cell>
        </row>
        <row r="12">
          <cell r="A12" t="str">
            <v>Revenues</v>
          </cell>
          <cell r="B12" t="str">
            <v>NA</v>
          </cell>
          <cell r="D12">
            <v>0</v>
          </cell>
          <cell r="J12">
            <v>1732.73</v>
          </cell>
          <cell r="L12">
            <v>0</v>
          </cell>
          <cell r="M12">
            <v>0</v>
          </cell>
          <cell r="N12">
            <v>0</v>
          </cell>
          <cell r="P12">
            <v>3033.9949999999999</v>
          </cell>
          <cell r="R12">
            <v>3633</v>
          </cell>
          <cell r="S12">
            <v>9484</v>
          </cell>
          <cell r="T12">
            <v>16381</v>
          </cell>
          <cell r="U12">
            <v>30163</v>
          </cell>
          <cell r="V12">
            <v>59661</v>
          </cell>
          <cell r="X12">
            <v>45102</v>
          </cell>
          <cell r="Y12">
            <v>57000</v>
          </cell>
          <cell r="Z12">
            <v>70000</v>
          </cell>
          <cell r="AA12">
            <v>82950</v>
          </cell>
          <cell r="AB12">
            <v>255052</v>
          </cell>
          <cell r="AD12">
            <v>510104</v>
          </cell>
        </row>
        <row r="13">
          <cell r="A13" t="str">
            <v xml:space="preserve">    y/y %</v>
          </cell>
          <cell r="B13" t="str">
            <v>–</v>
          </cell>
          <cell r="D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V13">
            <v>18.664172155853915</v>
          </cell>
          <cell r="X13">
            <v>11.414533443435177</v>
          </cell>
          <cell r="Y13">
            <v>5.0101223112610711</v>
          </cell>
          <cell r="Z13">
            <v>3.2732433917343267</v>
          </cell>
          <cell r="AA13">
            <v>1.7500580181016478</v>
          </cell>
          <cell r="AB13">
            <v>3.2750205326762876</v>
          </cell>
          <cell r="AD13">
            <v>1</v>
          </cell>
        </row>
        <row r="14">
          <cell r="A14" t="str">
            <v xml:space="preserve">    q/q %</v>
          </cell>
          <cell r="B14" t="str">
            <v>–</v>
          </cell>
          <cell r="D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N/A</v>
          </cell>
          <cell r="S14">
            <v>1.6105147261216626</v>
          </cell>
          <cell r="T14">
            <v>0.72722479966258957</v>
          </cell>
          <cell r="U14">
            <v>0.84134057749832114</v>
          </cell>
          <cell r="V14" t="str">
            <v>–</v>
          </cell>
          <cell r="X14">
            <v>0.49527566886582908</v>
          </cell>
          <cell r="Y14">
            <v>0.26380204868963686</v>
          </cell>
          <cell r="Z14">
            <v>0.22807017543859653</v>
          </cell>
          <cell r="AA14">
            <v>0.185</v>
          </cell>
          <cell r="AB14" t="str">
            <v>–</v>
          </cell>
          <cell r="AD14" t="str">
            <v>–</v>
          </cell>
        </row>
        <row r="15">
          <cell r="A15" t="str">
            <v>Category 2</v>
          </cell>
          <cell r="B15" t="str">
            <v>NA</v>
          </cell>
          <cell r="D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D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 t="str">
            <v>–</v>
          </cell>
          <cell r="U16" t="str">
            <v>–</v>
          </cell>
          <cell r="V16" t="str">
            <v>–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 t="e">
            <v>#DIV/0!</v>
          </cell>
        </row>
        <row r="17">
          <cell r="A17" t="str">
            <v xml:space="preserve">    q/q %</v>
          </cell>
          <cell r="B17" t="str">
            <v>–</v>
          </cell>
          <cell r="D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str">
            <v>–</v>
          </cell>
          <cell r="U17" t="str">
            <v>–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str">
            <v>–</v>
          </cell>
        </row>
        <row r="18">
          <cell r="A18" t="str">
            <v>Category 3</v>
          </cell>
          <cell r="B18" t="str">
            <v>NA</v>
          </cell>
          <cell r="D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</row>
        <row r="19">
          <cell r="A19" t="str">
            <v xml:space="preserve">    y/y %</v>
          </cell>
          <cell r="B19" t="str">
            <v>–</v>
          </cell>
          <cell r="D19" t="str">
            <v>–</v>
          </cell>
          <cell r="J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R19" t="str">
            <v>–</v>
          </cell>
          <cell r="S19" t="str">
            <v>–</v>
          </cell>
          <cell r="T19" t="str">
            <v>–</v>
          </cell>
          <cell r="U19" t="str">
            <v>–</v>
          </cell>
          <cell r="V19" t="str">
            <v>–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e">
            <v>#DIV/0!</v>
          </cell>
          <cell r="AD19" t="e">
            <v>#DIV/0!</v>
          </cell>
        </row>
        <row r="20">
          <cell r="A20" t="str">
            <v xml:space="preserve">    q/q %</v>
          </cell>
          <cell r="B20" t="str">
            <v>–</v>
          </cell>
          <cell r="D20" t="str">
            <v>–</v>
          </cell>
          <cell r="J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R20" t="str">
            <v>–</v>
          </cell>
          <cell r="S20" t="str">
            <v>–</v>
          </cell>
          <cell r="T20" t="str">
            <v>–</v>
          </cell>
          <cell r="U20" t="str">
            <v>–</v>
          </cell>
          <cell r="V20" t="str">
            <v>–</v>
          </cell>
          <cell r="X20" t="e">
            <v>#DIV/0!</v>
          </cell>
          <cell r="Y20" t="e">
            <v>#DIV/0!</v>
          </cell>
          <cell r="Z20" t="e">
            <v>#DIV/0!</v>
          </cell>
          <cell r="AA20" t="e">
            <v>#DIV/0!</v>
          </cell>
          <cell r="AB20" t="str">
            <v>–</v>
          </cell>
          <cell r="AD20" t="str">
            <v>–</v>
          </cell>
        </row>
        <row r="22">
          <cell r="A22" t="str">
            <v>Total Operating Revenue</v>
          </cell>
          <cell r="B22" t="str">
            <v>NA</v>
          </cell>
          <cell r="D22">
            <v>0</v>
          </cell>
          <cell r="J22">
            <v>1732.73</v>
          </cell>
          <cell r="L22">
            <v>0</v>
          </cell>
          <cell r="M22">
            <v>0</v>
          </cell>
          <cell r="N22">
            <v>0</v>
          </cell>
          <cell r="O22">
            <v>11.33</v>
          </cell>
          <cell r="P22">
            <v>3033.9949999999999</v>
          </cell>
          <cell r="R22">
            <v>3633</v>
          </cell>
          <cell r="S22">
            <v>9484</v>
          </cell>
          <cell r="T22">
            <v>16381</v>
          </cell>
          <cell r="U22">
            <v>30163</v>
          </cell>
          <cell r="V22">
            <v>59661</v>
          </cell>
          <cell r="X22">
            <v>45102</v>
          </cell>
          <cell r="Y22">
            <v>57000</v>
          </cell>
          <cell r="Z22">
            <v>70000</v>
          </cell>
          <cell r="AA22">
            <v>82950</v>
          </cell>
          <cell r="AB22">
            <v>255052</v>
          </cell>
          <cell r="AC22">
            <v>0</v>
          </cell>
          <cell r="AD22">
            <v>510104</v>
          </cell>
        </row>
        <row r="23">
          <cell r="A23" t="str">
            <v xml:space="preserve">    y/y %</v>
          </cell>
          <cell r="B23" t="str">
            <v>–</v>
          </cell>
          <cell r="D23" t="str">
            <v>–</v>
          </cell>
          <cell r="L23" t="str">
            <v>–</v>
          </cell>
          <cell r="M23" t="str">
            <v>–</v>
          </cell>
          <cell r="N23" t="str">
            <v>–</v>
          </cell>
          <cell r="O23" t="str">
            <v>–</v>
          </cell>
          <cell r="P23">
            <v>0.75099121040208217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>
            <v>18.664172155853915</v>
          </cell>
          <cell r="X23">
            <v>11.414533443435177</v>
          </cell>
          <cell r="Y23">
            <v>5.0101223112610711</v>
          </cell>
          <cell r="Z23">
            <v>3.2732433917343267</v>
          </cell>
          <cell r="AA23">
            <v>1.7500580181016478</v>
          </cell>
          <cell r="AB23">
            <v>3.2750205326762876</v>
          </cell>
          <cell r="AD23">
            <v>1</v>
          </cell>
        </row>
        <row r="24">
          <cell r="A24" t="str">
            <v xml:space="preserve">    q/q %</v>
          </cell>
          <cell r="B24" t="str">
            <v>–</v>
          </cell>
          <cell r="D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S24">
            <v>1.6105147261216626</v>
          </cell>
          <cell r="T24">
            <v>0.72722479966258957</v>
          </cell>
          <cell r="U24">
            <v>0.84134057749832114</v>
          </cell>
          <cell r="X24">
            <v>0.49527566886582908</v>
          </cell>
          <cell r="Y24">
            <v>0.26380204868963686</v>
          </cell>
          <cell r="Z24">
            <v>0.22807017543859653</v>
          </cell>
          <cell r="AA24">
            <v>0.18500000000000005</v>
          </cell>
        </row>
        <row r="25">
          <cell r="B25" t="str">
            <v>–</v>
          </cell>
        </row>
        <row r="26">
          <cell r="A26" t="str">
            <v>Cost of Goods Sold:</v>
          </cell>
        </row>
        <row r="27">
          <cell r="A27" t="str">
            <v>Cost of Revenues</v>
          </cell>
          <cell r="B27" t="str">
            <v>NA</v>
          </cell>
          <cell r="D27">
            <v>0</v>
          </cell>
          <cell r="J27">
            <v>1207.8969999999999</v>
          </cell>
          <cell r="L27">
            <v>0</v>
          </cell>
          <cell r="M27">
            <v>0</v>
          </cell>
          <cell r="P27">
            <v>1032.144</v>
          </cell>
          <cell r="R27">
            <v>2850</v>
          </cell>
          <cell r="S27">
            <v>6869</v>
          </cell>
          <cell r="T27">
            <v>11126</v>
          </cell>
          <cell r="U27">
            <v>19135</v>
          </cell>
          <cell r="V27">
            <v>39980</v>
          </cell>
          <cell r="X27">
            <v>27756</v>
          </cell>
          <cell r="Y27">
            <v>33060</v>
          </cell>
          <cell r="Z27">
            <v>39200</v>
          </cell>
          <cell r="AA27">
            <v>44378.25</v>
          </cell>
          <cell r="AB27">
            <v>144394.25</v>
          </cell>
          <cell r="AD27">
            <v>244849.91999999998</v>
          </cell>
        </row>
        <row r="28">
          <cell r="A28" t="str">
            <v xml:space="preserve">      % of Revenues revenue</v>
          </cell>
          <cell r="B28" t="str">
            <v>–</v>
          </cell>
          <cell r="D28" t="str">
            <v>–</v>
          </cell>
          <cell r="J28">
            <v>0.69710630046227628</v>
          </cell>
          <cell r="L28" t="str">
            <v>–</v>
          </cell>
          <cell r="M28" t="str">
            <v>–</v>
          </cell>
          <cell r="N28" t="str">
            <v>–</v>
          </cell>
          <cell r="O28" t="str">
            <v>–</v>
          </cell>
          <cell r="P28">
            <v>0.34019304580264637</v>
          </cell>
          <cell r="R28">
            <v>0.78447563996696945</v>
          </cell>
          <cell r="S28">
            <v>0.72427245887811054</v>
          </cell>
          <cell r="T28">
            <v>0.67920151394908734</v>
          </cell>
          <cell r="U28">
            <v>0.63438650001657659</v>
          </cell>
          <cell r="V28">
            <v>0.67011950855667857</v>
          </cell>
          <cell r="X28">
            <v>0.61540508181455367</v>
          </cell>
          <cell r="Y28">
            <v>0.57999999999999996</v>
          </cell>
          <cell r="Z28">
            <v>0.56000000000000005</v>
          </cell>
          <cell r="AA28">
            <v>0.53500000000000003</v>
          </cell>
          <cell r="AB28">
            <v>0.56613651333845649</v>
          </cell>
          <cell r="AD28">
            <v>0.48</v>
          </cell>
        </row>
        <row r="29">
          <cell r="A29" t="str">
            <v>Category 2</v>
          </cell>
          <cell r="B29" t="str">
            <v>NA</v>
          </cell>
          <cell r="D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 t="str">
            <v xml:space="preserve">      % of Category 2 revenue</v>
          </cell>
          <cell r="B30" t="str">
            <v>–</v>
          </cell>
          <cell r="D30" t="str">
            <v>–</v>
          </cell>
          <cell r="J30" t="str">
            <v>–</v>
          </cell>
          <cell r="L30" t="str">
            <v>–</v>
          </cell>
          <cell r="M30" t="str">
            <v>–</v>
          </cell>
          <cell r="N30" t="str">
            <v>–</v>
          </cell>
          <cell r="O30" t="str">
            <v>–</v>
          </cell>
          <cell r="P30" t="str">
            <v>–</v>
          </cell>
          <cell r="R30" t="str">
            <v>–</v>
          </cell>
          <cell r="S30" t="str">
            <v>–</v>
          </cell>
          <cell r="T30" t="str">
            <v>–</v>
          </cell>
          <cell r="U30" t="str">
            <v>–</v>
          </cell>
          <cell r="V30" t="str">
            <v>–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e">
            <v>#DIV/0!</v>
          </cell>
        </row>
        <row r="31">
          <cell r="A31" t="str">
            <v>Category 3</v>
          </cell>
          <cell r="B31" t="str">
            <v>NA</v>
          </cell>
          <cell r="D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 xml:space="preserve">      % of Category 3 revenue</v>
          </cell>
          <cell r="B32" t="str">
            <v>–</v>
          </cell>
          <cell r="D32" t="str">
            <v>–</v>
          </cell>
          <cell r="J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e">
            <v>#DIV/0!</v>
          </cell>
        </row>
        <row r="34">
          <cell r="A34" t="str">
            <v>Total Cost of Goods Sold</v>
          </cell>
          <cell r="B34" t="str">
            <v>NA</v>
          </cell>
          <cell r="D34">
            <v>0</v>
          </cell>
          <cell r="J34">
            <v>1207.8969999999999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1032.144</v>
          </cell>
          <cell r="R34">
            <v>2850</v>
          </cell>
          <cell r="S34">
            <v>6869</v>
          </cell>
          <cell r="T34">
            <v>11126</v>
          </cell>
          <cell r="U34">
            <v>19135</v>
          </cell>
          <cell r="V34">
            <v>39980</v>
          </cell>
          <cell r="X34">
            <v>27756</v>
          </cell>
          <cell r="Y34">
            <v>33060</v>
          </cell>
          <cell r="Z34">
            <v>39200</v>
          </cell>
          <cell r="AA34">
            <v>44378.25</v>
          </cell>
          <cell r="AB34">
            <v>144394.25</v>
          </cell>
          <cell r="AD34">
            <v>244849.91999999998</v>
          </cell>
        </row>
        <row r="35">
          <cell r="A35" t="str">
            <v xml:space="preserve">    % of total revenue</v>
          </cell>
          <cell r="B35" t="str">
            <v>–</v>
          </cell>
          <cell r="D35" t="str">
            <v>–</v>
          </cell>
          <cell r="J35">
            <v>0.69710630046227628</v>
          </cell>
          <cell r="L35" t="str">
            <v>–</v>
          </cell>
          <cell r="M35" t="str">
            <v>–</v>
          </cell>
          <cell r="N35" t="str">
            <v>–</v>
          </cell>
          <cell r="O35">
            <v>0</v>
          </cell>
          <cell r="P35">
            <v>0.34019304580264637</v>
          </cell>
          <cell r="R35">
            <v>0.78447563996696945</v>
          </cell>
          <cell r="S35">
            <v>0.72427245887811054</v>
          </cell>
          <cell r="T35">
            <v>0.67920151394908734</v>
          </cell>
          <cell r="U35">
            <v>0.63438650001657659</v>
          </cell>
          <cell r="V35">
            <v>0.67011950855667857</v>
          </cell>
          <cell r="X35">
            <v>0.61540508181455367</v>
          </cell>
          <cell r="Y35">
            <v>0.57999999999999996</v>
          </cell>
          <cell r="Z35">
            <v>0.56000000000000005</v>
          </cell>
          <cell r="AA35">
            <v>0.53500000000000003</v>
          </cell>
          <cell r="AB35">
            <v>0.56613651333845649</v>
          </cell>
          <cell r="AD35">
            <v>0.48</v>
          </cell>
        </row>
        <row r="37">
          <cell r="A37" t="str">
            <v>Total Gross Profit</v>
          </cell>
          <cell r="B37" t="str">
            <v>NA</v>
          </cell>
          <cell r="D37">
            <v>0</v>
          </cell>
          <cell r="J37">
            <v>524.83300000000008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11.33</v>
          </cell>
          <cell r="P37">
            <v>2001.8509999999999</v>
          </cell>
          <cell r="R37">
            <v>783</v>
          </cell>
          <cell r="S37">
            <v>2615</v>
          </cell>
          <cell r="T37">
            <v>5255</v>
          </cell>
          <cell r="U37">
            <v>11028</v>
          </cell>
          <cell r="V37">
            <v>19681</v>
          </cell>
          <cell r="X37">
            <v>17346</v>
          </cell>
          <cell r="Y37">
            <v>23940</v>
          </cell>
          <cell r="Z37">
            <v>30800</v>
          </cell>
          <cell r="AA37">
            <v>38571.75</v>
          </cell>
          <cell r="AB37">
            <v>110657.75</v>
          </cell>
          <cell r="AD37">
            <v>265254.08</v>
          </cell>
        </row>
        <row r="38">
          <cell r="A38" t="str">
            <v xml:space="preserve">    Gross Margin</v>
          </cell>
          <cell r="B38" t="str">
            <v>–</v>
          </cell>
          <cell r="D38" t="str">
            <v xml:space="preserve">NM  </v>
          </cell>
          <cell r="J38">
            <v>0.30289369953772377</v>
          </cell>
          <cell r="L38" t="str">
            <v xml:space="preserve">NM  </v>
          </cell>
          <cell r="M38" t="str">
            <v xml:space="preserve">NM  </v>
          </cell>
          <cell r="N38" t="str">
            <v xml:space="preserve">NM  </v>
          </cell>
          <cell r="O38">
            <v>1</v>
          </cell>
          <cell r="P38">
            <v>0.65980695419735369</v>
          </cell>
          <cell r="R38">
            <v>0.21552436003303055</v>
          </cell>
          <cell r="S38">
            <v>0.27572754112188952</v>
          </cell>
          <cell r="T38">
            <v>0.32079848605091266</v>
          </cell>
          <cell r="U38">
            <v>0.36561349998342341</v>
          </cell>
          <cell r="V38">
            <v>0.32988049144332143</v>
          </cell>
          <cell r="X38">
            <v>0.38459491818544633</v>
          </cell>
          <cell r="Y38">
            <v>0.42</v>
          </cell>
          <cell r="Z38">
            <v>0.44</v>
          </cell>
          <cell r="AA38">
            <v>0.46500000000000002</v>
          </cell>
          <cell r="AB38">
            <v>0.43386348666154351</v>
          </cell>
          <cell r="AD38">
            <v>0.52</v>
          </cell>
        </row>
        <row r="39">
          <cell r="A39" t="str">
            <v xml:space="preserve">    y/y %</v>
          </cell>
          <cell r="B39" t="str">
            <v>–</v>
          </cell>
          <cell r="D39" t="str">
            <v xml:space="preserve">NM  </v>
          </cell>
          <cell r="J39" t="str">
            <v>–</v>
          </cell>
          <cell r="L39" t="str">
            <v>–</v>
          </cell>
          <cell r="M39" t="str">
            <v>–</v>
          </cell>
          <cell r="N39" t="str">
            <v>–</v>
          </cell>
          <cell r="O39" t="str">
            <v>–</v>
          </cell>
          <cell r="P39" t="str">
            <v>–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>
            <v>8.8314010383390187</v>
          </cell>
          <cell r="X39">
            <v>21.153256704980844</v>
          </cell>
          <cell r="Y39">
            <v>8.1548757170172088</v>
          </cell>
          <cell r="Z39">
            <v>4.8610846812559467</v>
          </cell>
          <cell r="AA39">
            <v>2.497619695321001</v>
          </cell>
          <cell r="AB39">
            <v>4.6225674508409123</v>
          </cell>
          <cell r="AD39">
            <v>1.3970673540714502</v>
          </cell>
        </row>
        <row r="40">
          <cell r="A40" t="str">
            <v xml:space="preserve">    q/q %</v>
          </cell>
          <cell r="B40" t="str">
            <v>–</v>
          </cell>
          <cell r="D40" t="str">
            <v>–</v>
          </cell>
          <cell r="J40" t="str">
            <v>–</v>
          </cell>
          <cell r="L40" t="str">
            <v>–</v>
          </cell>
          <cell r="M40" t="e">
            <v>#DIV/0!</v>
          </cell>
          <cell r="N40" t="e">
            <v>#DIV/0!</v>
          </cell>
          <cell r="O40" t="e">
            <v>#DIV/0!</v>
          </cell>
          <cell r="P40" t="str">
            <v>NA</v>
          </cell>
          <cell r="R40">
            <v>68.108561341571047</v>
          </cell>
          <cell r="S40">
            <v>2.3397190293742018</v>
          </cell>
          <cell r="T40">
            <v>1.0095602294455066</v>
          </cell>
          <cell r="U40">
            <v>1.0985727878211229</v>
          </cell>
          <cell r="V40" t="str">
            <v>–</v>
          </cell>
          <cell r="X40">
            <v>0.57290533188248105</v>
          </cell>
          <cell r="Y40">
            <v>0.38014527845036317</v>
          </cell>
          <cell r="Z40">
            <v>0.28654970760233911</v>
          </cell>
          <cell r="AA40">
            <v>0.25232954545454556</v>
          </cell>
          <cell r="AB40" t="str">
            <v>–</v>
          </cell>
        </row>
        <row r="42">
          <cell r="A42" t="str">
            <v>Operating Expenses:</v>
          </cell>
          <cell r="W42">
            <v>0</v>
          </cell>
        </row>
        <row r="43">
          <cell r="A43" t="str">
            <v>Research &amp; Development</v>
          </cell>
          <cell r="B43" t="str">
            <v>NA</v>
          </cell>
          <cell r="J43">
            <v>4008.489</v>
          </cell>
          <cell r="L43">
            <v>0</v>
          </cell>
          <cell r="M43">
            <v>0</v>
          </cell>
          <cell r="P43">
            <v>25399.727999999999</v>
          </cell>
          <cell r="R43">
            <v>11115</v>
          </cell>
          <cell r="S43">
            <v>13229</v>
          </cell>
          <cell r="T43">
            <v>13469</v>
          </cell>
          <cell r="U43">
            <v>15840</v>
          </cell>
          <cell r="V43">
            <v>53653</v>
          </cell>
          <cell r="X43">
            <v>18052</v>
          </cell>
          <cell r="Y43">
            <v>19052</v>
          </cell>
          <cell r="Z43">
            <v>20052</v>
          </cell>
          <cell r="AA43">
            <v>21052</v>
          </cell>
          <cell r="AB43">
            <v>78208</v>
          </cell>
          <cell r="AD43">
            <v>107121.84</v>
          </cell>
        </row>
        <row r="44">
          <cell r="A44" t="str">
            <v xml:space="preserve">    % of total revenue</v>
          </cell>
          <cell r="B44" t="str">
            <v>–</v>
          </cell>
          <cell r="D44" t="str">
            <v>NM</v>
          </cell>
          <cell r="J44">
            <v>2.3133950471221714</v>
          </cell>
          <cell r="L44" t="str">
            <v xml:space="preserve">NM  </v>
          </cell>
          <cell r="M44" t="str">
            <v xml:space="preserve">NM  </v>
          </cell>
          <cell r="N44" t="str">
            <v xml:space="preserve">NM  </v>
          </cell>
          <cell r="O44">
            <v>0</v>
          </cell>
          <cell r="P44">
            <v>8.3717105664313891</v>
          </cell>
          <cell r="R44">
            <v>3.0594549958711807</v>
          </cell>
          <cell r="S44">
            <v>1.3948755799240826</v>
          </cell>
          <cell r="T44">
            <v>0.822233074903852</v>
          </cell>
          <cell r="U44">
            <v>0.52514670291416632</v>
          </cell>
          <cell r="V44">
            <v>0.89929769866411891</v>
          </cell>
          <cell r="X44">
            <v>0.40024832601658461</v>
          </cell>
          <cell r="Y44">
            <v>0.33424561403508773</v>
          </cell>
          <cell r="Z44">
            <v>0.28645714285714285</v>
          </cell>
          <cell r="AA44">
            <v>0.25379144062688369</v>
          </cell>
          <cell r="AB44">
            <v>0.30663550962156738</v>
          </cell>
          <cell r="AD44">
            <v>0.21</v>
          </cell>
        </row>
        <row r="45">
          <cell r="A45" t="str">
            <v xml:space="preserve">    y/y %</v>
          </cell>
          <cell r="B45" t="str">
            <v>–</v>
          </cell>
          <cell r="D45" t="str">
            <v>NM</v>
          </cell>
          <cell r="J45" t="str">
            <v>–</v>
          </cell>
          <cell r="L45" t="str">
            <v>–</v>
          </cell>
          <cell r="M45" t="str">
            <v>–</v>
          </cell>
          <cell r="N45" t="str">
            <v>–</v>
          </cell>
          <cell r="O45" t="str">
            <v>–</v>
          </cell>
          <cell r="P45" t="str">
            <v>NA</v>
          </cell>
          <cell r="R45" t="e">
            <v>#DIV/0!</v>
          </cell>
          <cell r="S45" t="e">
            <v>#DIV/0!</v>
          </cell>
          <cell r="T45" t="e">
            <v>#DIV/0!</v>
          </cell>
          <cell r="U45" t="e">
            <v>#DIV/0!</v>
          </cell>
          <cell r="V45">
            <v>1.1123454550379437</v>
          </cell>
          <cell r="X45">
            <v>0.62411156095366627</v>
          </cell>
          <cell r="Y45">
            <v>0.44016932496787353</v>
          </cell>
          <cell r="Z45">
            <v>0.48875194891974161</v>
          </cell>
          <cell r="AA45">
            <v>0.32904040404040402</v>
          </cell>
          <cell r="AB45">
            <v>0.45766313160494287</v>
          </cell>
          <cell r="AD45">
            <v>0.36970437806873968</v>
          </cell>
        </row>
        <row r="46">
          <cell r="A46" t="str">
            <v xml:space="preserve">    q/q %</v>
          </cell>
          <cell r="B46" t="str">
            <v>–</v>
          </cell>
          <cell r="D46" t="str">
            <v>–</v>
          </cell>
          <cell r="J46" t="str">
            <v>–</v>
          </cell>
          <cell r="L46" t="str">
            <v>–</v>
          </cell>
          <cell r="M46" t="e">
            <v>#DIV/0!</v>
          </cell>
          <cell r="N46" t="e">
            <v>#DIV/0!</v>
          </cell>
          <cell r="O46" t="e">
            <v>#DIV/0!</v>
          </cell>
          <cell r="P46" t="str">
            <v>–</v>
          </cell>
          <cell r="R46" t="e">
            <v>#DIV/0!</v>
          </cell>
          <cell r="S46">
            <v>0.19019343229869556</v>
          </cell>
          <cell r="T46">
            <v>1.814196084360109E-2</v>
          </cell>
          <cell r="U46">
            <v>0.1760338555200831</v>
          </cell>
          <cell r="V46" t="str">
            <v>–</v>
          </cell>
          <cell r="X46">
            <v>0.13964646464646457</v>
          </cell>
          <cell r="Y46">
            <v>5.5395524041657485E-2</v>
          </cell>
          <cell r="Z46">
            <v>5.2487927776611487E-2</v>
          </cell>
          <cell r="AA46">
            <v>4.9870337123478992E-2</v>
          </cell>
          <cell r="AB46" t="str">
            <v>–</v>
          </cell>
        </row>
        <row r="48">
          <cell r="A48" t="str">
            <v>Sales &amp; Marketing</v>
          </cell>
          <cell r="B48" t="str">
            <v>NA</v>
          </cell>
          <cell r="D48">
            <v>0</v>
          </cell>
          <cell r="J48">
            <v>649.17600000000004</v>
          </cell>
          <cell r="L48">
            <v>0</v>
          </cell>
          <cell r="M48">
            <v>0</v>
          </cell>
          <cell r="P48">
            <v>4557.2449999999999</v>
          </cell>
          <cell r="R48">
            <v>3002</v>
          </cell>
          <cell r="S48">
            <v>5926</v>
          </cell>
          <cell r="T48">
            <v>7164</v>
          </cell>
          <cell r="U48">
            <v>9212</v>
          </cell>
          <cell r="V48">
            <v>25304</v>
          </cell>
          <cell r="X48">
            <v>9868</v>
          </cell>
          <cell r="Y48">
            <v>10868</v>
          </cell>
          <cell r="Z48">
            <v>11868</v>
          </cell>
          <cell r="AA48">
            <v>12868</v>
          </cell>
          <cell r="AB48">
            <v>45472</v>
          </cell>
          <cell r="AD48">
            <v>71414.560000000012</v>
          </cell>
        </row>
        <row r="49">
          <cell r="A49" t="str">
            <v xml:space="preserve">    % of total revenue</v>
          </cell>
          <cell r="B49" t="str">
            <v>–</v>
          </cell>
          <cell r="D49" t="str">
            <v>NM</v>
          </cell>
          <cell r="J49">
            <v>0.37465502415263779</v>
          </cell>
          <cell r="L49" t="str">
            <v xml:space="preserve">NM  </v>
          </cell>
          <cell r="M49" t="str">
            <v xml:space="preserve">NM  </v>
          </cell>
          <cell r="N49" t="str">
            <v xml:space="preserve">NM  </v>
          </cell>
          <cell r="O49">
            <v>0</v>
          </cell>
          <cell r="P49">
            <v>1.5020608142070109</v>
          </cell>
          <cell r="R49">
            <v>0.82631434076520782</v>
          </cell>
          <cell r="S49">
            <v>0.62484183888654576</v>
          </cell>
          <cell r="T49">
            <v>0.43733593797692449</v>
          </cell>
          <cell r="U49">
            <v>0.30540728707356696</v>
          </cell>
          <cell r="V49">
            <v>0.42412966594592783</v>
          </cell>
          <cell r="X49">
            <v>0.21879295818367256</v>
          </cell>
          <cell r="Y49">
            <v>0.19066666666666668</v>
          </cell>
          <cell r="Z49">
            <v>0.16954285714285713</v>
          </cell>
          <cell r="AA49">
            <v>0.15512959614225438</v>
          </cell>
          <cell r="AB49">
            <v>0.17828521242726975</v>
          </cell>
          <cell r="AD49">
            <v>0.14000000000000001</v>
          </cell>
        </row>
        <row r="50">
          <cell r="A50" t="str">
            <v xml:space="preserve">    y/y %</v>
          </cell>
          <cell r="B50" t="str">
            <v>–</v>
          </cell>
          <cell r="D50" t="str">
            <v>NM</v>
          </cell>
          <cell r="J50" t="str">
            <v>NM</v>
          </cell>
          <cell r="L50" t="str">
            <v>–</v>
          </cell>
          <cell r="M50" t="str">
            <v>–</v>
          </cell>
          <cell r="N50" t="str">
            <v>–</v>
          </cell>
          <cell r="O50" t="str">
            <v>–</v>
          </cell>
          <cell r="P50" t="str">
            <v>NA</v>
          </cell>
          <cell r="R50" t="e">
            <v>#DIV/0!</v>
          </cell>
          <cell r="S50" t="e">
            <v>#DIV/0!</v>
          </cell>
          <cell r="T50" t="e">
            <v>#DIV/0!</v>
          </cell>
          <cell r="U50" t="e">
            <v>#DIV/0!</v>
          </cell>
          <cell r="V50">
            <v>4.5524774287974425</v>
          </cell>
          <cell r="X50">
            <v>2.2871419053964024</v>
          </cell>
          <cell r="Y50">
            <v>0.83395207559905504</v>
          </cell>
          <cell r="Z50">
            <v>0.65661641541038529</v>
          </cell>
          <cell r="AA50">
            <v>0.39687364307425099</v>
          </cell>
          <cell r="AB50">
            <v>0.7970281378438191</v>
          </cell>
          <cell r="AD50">
            <v>0.5705172413793107</v>
          </cell>
        </row>
        <row r="51">
          <cell r="A51" t="str">
            <v xml:space="preserve">    q/q %</v>
          </cell>
          <cell r="B51" t="str">
            <v>–</v>
          </cell>
          <cell r="D51" t="str">
            <v>–</v>
          </cell>
          <cell r="J51" t="str">
            <v>–</v>
          </cell>
          <cell r="L51" t="str">
            <v>–</v>
          </cell>
          <cell r="M51" t="e">
            <v>#DIV/0!</v>
          </cell>
          <cell r="N51" t="e">
            <v>#DIV/0!</v>
          </cell>
          <cell r="O51" t="e">
            <v>#DIV/0!</v>
          </cell>
          <cell r="P51" t="str">
            <v>–</v>
          </cell>
          <cell r="R51" t="e">
            <v>#DIV/0!</v>
          </cell>
          <cell r="S51">
            <v>0.9740173217854764</v>
          </cell>
          <cell r="T51">
            <v>0.20890988862639226</v>
          </cell>
          <cell r="U51">
            <v>0.28587381351200447</v>
          </cell>
          <cell r="V51" t="str">
            <v>–</v>
          </cell>
          <cell r="X51">
            <v>7.121146330872774E-2</v>
          </cell>
          <cell r="Y51">
            <v>0.10133765707336839</v>
          </cell>
          <cell r="Z51">
            <v>9.2013249907986649E-2</v>
          </cell>
          <cell r="AA51">
            <v>8.4260195483653488E-2</v>
          </cell>
          <cell r="AB51" t="str">
            <v>–</v>
          </cell>
        </row>
        <row r="53">
          <cell r="A53" t="str">
            <v>General &amp; Administrative</v>
          </cell>
          <cell r="B53" t="str">
            <v>NA</v>
          </cell>
          <cell r="J53">
            <v>1590.847</v>
          </cell>
          <cell r="L53">
            <v>0</v>
          </cell>
          <cell r="M53">
            <v>0</v>
          </cell>
          <cell r="P53">
            <v>4755.5820000000003</v>
          </cell>
          <cell r="R53">
            <v>2556</v>
          </cell>
          <cell r="S53">
            <v>5005</v>
          </cell>
          <cell r="T53">
            <v>4364</v>
          </cell>
          <cell r="U53">
            <v>4491</v>
          </cell>
          <cell r="V53">
            <v>16416</v>
          </cell>
          <cell r="X53">
            <v>6258</v>
          </cell>
          <cell r="Y53">
            <v>6558</v>
          </cell>
          <cell r="Z53">
            <v>6858</v>
          </cell>
          <cell r="AA53">
            <v>7158</v>
          </cell>
          <cell r="AB53">
            <v>26832</v>
          </cell>
          <cell r="AD53">
            <v>25505.200000000001</v>
          </cell>
        </row>
        <row r="54">
          <cell r="A54" t="str">
            <v xml:space="preserve">    % of total revenue</v>
          </cell>
          <cell r="B54" t="str">
            <v>–</v>
          </cell>
          <cell r="D54" t="str">
            <v>NM</v>
          </cell>
          <cell r="J54">
            <v>0.91811592111869711</v>
          </cell>
          <cell r="L54" t="str">
            <v xml:space="preserve">NM  </v>
          </cell>
          <cell r="M54" t="str">
            <v xml:space="preserve">NM  </v>
          </cell>
          <cell r="N54" t="str">
            <v xml:space="preserve">NM  </v>
          </cell>
          <cell r="O54">
            <v>0</v>
          </cell>
          <cell r="P54">
            <v>1.5674323787613362</v>
          </cell>
          <cell r="R54">
            <v>0.70355078447564001</v>
          </cell>
          <cell r="S54">
            <v>0.52773091522564319</v>
          </cell>
          <cell r="T54">
            <v>0.26640620230755141</v>
          </cell>
          <cell r="U54">
            <v>0.14889102542850513</v>
          </cell>
          <cell r="V54">
            <v>0.27515462362347259</v>
          </cell>
          <cell r="X54">
            <v>0.13875216176666222</v>
          </cell>
          <cell r="Y54">
            <v>0.11505263157894736</v>
          </cell>
          <cell r="Z54">
            <v>9.797142857142857E-2</v>
          </cell>
          <cell r="AA54">
            <v>8.6292947558770344E-2</v>
          </cell>
          <cell r="AB54">
            <v>0.10520207643931434</v>
          </cell>
          <cell r="AD54">
            <v>0.05</v>
          </cell>
        </row>
        <row r="55">
          <cell r="A55" t="str">
            <v xml:space="preserve">    y/y %</v>
          </cell>
          <cell r="B55" t="str">
            <v>–</v>
          </cell>
          <cell r="D55" t="str">
            <v>NM</v>
          </cell>
          <cell r="J55" t="e">
            <v>#DIV/0!</v>
          </cell>
          <cell r="L55" t="str">
            <v>–</v>
          </cell>
          <cell r="M55" t="str">
            <v>–</v>
          </cell>
          <cell r="N55" t="str">
            <v>–</v>
          </cell>
          <cell r="O55" t="str">
            <v>–</v>
          </cell>
          <cell r="P55" t="str">
            <v>NA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>
            <v>2.451943421436114</v>
          </cell>
          <cell r="X55">
            <v>1.448356807511737</v>
          </cell>
          <cell r="Y55">
            <v>0.3102897102897102</v>
          </cell>
          <cell r="Z55">
            <v>0.57149404216315314</v>
          </cell>
          <cell r="AA55">
            <v>0.59385437541750163</v>
          </cell>
          <cell r="AB55">
            <v>0.63450292397660824</v>
          </cell>
        </row>
        <row r="56">
          <cell r="A56" t="str">
            <v xml:space="preserve">    q/q %</v>
          </cell>
          <cell r="B56" t="str">
            <v>–</v>
          </cell>
          <cell r="D56" t="str">
            <v>–</v>
          </cell>
          <cell r="J56" t="str">
            <v>–</v>
          </cell>
          <cell r="L56" t="str">
            <v>–</v>
          </cell>
          <cell r="M56" t="e">
            <v>#DIV/0!</v>
          </cell>
          <cell r="N56" t="e">
            <v>#DIV/0!</v>
          </cell>
          <cell r="O56" t="e">
            <v>#DIV/0!</v>
          </cell>
          <cell r="P56" t="str">
            <v>–</v>
          </cell>
          <cell r="R56" t="e">
            <v>#DIV/0!</v>
          </cell>
          <cell r="S56">
            <v>0.9581377151799686</v>
          </cell>
          <cell r="T56">
            <v>-0.12807192807192802</v>
          </cell>
          <cell r="U56">
            <v>2.910174152153977E-2</v>
          </cell>
          <cell r="V56" t="str">
            <v>–</v>
          </cell>
          <cell r="X56">
            <v>0.39345357381429524</v>
          </cell>
          <cell r="Y56">
            <v>4.7938638542665446E-2</v>
          </cell>
          <cell r="Z56">
            <v>4.5745654162854477E-2</v>
          </cell>
          <cell r="AA56">
            <v>4.3744531933508357E-2</v>
          </cell>
          <cell r="AB56" t="str">
            <v>–</v>
          </cell>
        </row>
        <row r="58">
          <cell r="A58" t="str">
            <v>Amortization of Deferred Stock Compensation</v>
          </cell>
          <cell r="B58" t="str">
            <v>NA</v>
          </cell>
          <cell r="D58">
            <v>0</v>
          </cell>
          <cell r="J58">
            <v>0</v>
          </cell>
          <cell r="L58">
            <v>1296</v>
          </cell>
          <cell r="M58">
            <v>1649</v>
          </cell>
          <cell r="P58">
            <v>0</v>
          </cell>
          <cell r="R58">
            <v>0</v>
          </cell>
          <cell r="S58">
            <v>0</v>
          </cell>
          <cell r="V58">
            <v>0</v>
          </cell>
          <cell r="AB58">
            <v>0</v>
          </cell>
        </row>
        <row r="59">
          <cell r="A59" t="str">
            <v xml:space="preserve">    % of total revenue</v>
          </cell>
          <cell r="B59" t="str">
            <v>–</v>
          </cell>
          <cell r="D59" t="str">
            <v>NM</v>
          </cell>
          <cell r="J59">
            <v>0</v>
          </cell>
          <cell r="L59" t="str">
            <v xml:space="preserve">NM  </v>
          </cell>
          <cell r="M59" t="str">
            <v xml:space="preserve">NM  </v>
          </cell>
          <cell r="N59" t="str">
            <v xml:space="preserve">NM  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D59">
            <v>0</v>
          </cell>
        </row>
        <row r="60">
          <cell r="A60" t="str">
            <v xml:space="preserve">    y/y %</v>
          </cell>
          <cell r="B60" t="str">
            <v>–</v>
          </cell>
          <cell r="D60" t="str">
            <v>NM</v>
          </cell>
          <cell r="J60" t="str">
            <v>NM</v>
          </cell>
          <cell r="L60" t="str">
            <v>–</v>
          </cell>
          <cell r="M60" t="str">
            <v>–</v>
          </cell>
          <cell r="N60" t="str">
            <v>–</v>
          </cell>
          <cell r="O60" t="str">
            <v>–</v>
          </cell>
          <cell r="P60" t="str">
            <v>NM</v>
          </cell>
          <cell r="R60">
            <v>-1</v>
          </cell>
          <cell r="S60">
            <v>-1</v>
          </cell>
          <cell r="T60" t="e">
            <v>#DIV/0!</v>
          </cell>
          <cell r="U60" t="e">
            <v>#DIV/0!</v>
          </cell>
          <cell r="V60" t="str">
            <v>NM</v>
          </cell>
          <cell r="X60" t="e">
            <v>#DIV/0!</v>
          </cell>
          <cell r="Y60" t="e">
            <v>#DIV/0!</v>
          </cell>
          <cell r="Z60" t="e">
            <v>#DIV/0!</v>
          </cell>
          <cell r="AA60" t="e">
            <v>#DIV/0!</v>
          </cell>
          <cell r="AB60" t="str">
            <v>NM</v>
          </cell>
        </row>
        <row r="61">
          <cell r="A61" t="str">
            <v xml:space="preserve">    q/q %</v>
          </cell>
          <cell r="B61" t="str">
            <v>–</v>
          </cell>
          <cell r="D61" t="str">
            <v>–</v>
          </cell>
          <cell r="J61" t="str">
            <v>–</v>
          </cell>
          <cell r="L61" t="str">
            <v>–</v>
          </cell>
          <cell r="M61">
            <v>0.27237654320987659</v>
          </cell>
          <cell r="N61">
            <v>-1</v>
          </cell>
          <cell r="O61" t="e">
            <v>#DIV/0!</v>
          </cell>
          <cell r="P61" t="str">
            <v>–</v>
          </cell>
          <cell r="R61" t="e">
            <v>#DIV/0!</v>
          </cell>
          <cell r="S61" t="e">
            <v>#DIV/0!</v>
          </cell>
          <cell r="T61" t="e">
            <v>#DIV/0!</v>
          </cell>
          <cell r="U61" t="e">
            <v>#DIV/0!</v>
          </cell>
          <cell r="V61" t="str">
            <v>–</v>
          </cell>
          <cell r="X61" t="e">
            <v>#DIV/0!</v>
          </cell>
          <cell r="Y61" t="e">
            <v>#DIV/0!</v>
          </cell>
          <cell r="Z61" t="e">
            <v>#DIV/0!</v>
          </cell>
          <cell r="AA61" t="e">
            <v>#DIV/0!</v>
          </cell>
          <cell r="AB61" t="str">
            <v>–</v>
          </cell>
        </row>
        <row r="63">
          <cell r="A63" t="str">
            <v>Total Operating Expenses</v>
          </cell>
          <cell r="B63" t="str">
            <v>NA</v>
          </cell>
          <cell r="J63">
            <v>6248.5120000000006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34712.555</v>
          </cell>
          <cell r="R63">
            <v>16673</v>
          </cell>
          <cell r="S63">
            <v>24160</v>
          </cell>
          <cell r="T63">
            <v>24997</v>
          </cell>
          <cell r="U63">
            <v>29543</v>
          </cell>
          <cell r="V63">
            <v>95373</v>
          </cell>
          <cell r="X63">
            <v>34178</v>
          </cell>
          <cell r="Y63">
            <v>36478</v>
          </cell>
          <cell r="Z63">
            <v>38778</v>
          </cell>
          <cell r="AA63">
            <v>41078</v>
          </cell>
          <cell r="AB63">
            <v>150512</v>
          </cell>
          <cell r="AC63">
            <v>0</v>
          </cell>
          <cell r="AD63">
            <v>204041.60000000003</v>
          </cell>
        </row>
        <row r="64">
          <cell r="A64" t="str">
            <v xml:space="preserve">    % of total revenue</v>
          </cell>
          <cell r="B64" t="str">
            <v>–</v>
          </cell>
          <cell r="D64" t="str">
            <v>NM</v>
          </cell>
          <cell r="J64">
            <v>3.6061659923935063</v>
          </cell>
          <cell r="L64" t="str">
            <v xml:space="preserve">NM  </v>
          </cell>
          <cell r="M64" t="str">
            <v xml:space="preserve">NM  </v>
          </cell>
          <cell r="N64" t="str">
            <v xml:space="preserve">NM  </v>
          </cell>
          <cell r="O64">
            <v>0</v>
          </cell>
          <cell r="P64">
            <v>11.441203759399736</v>
          </cell>
          <cell r="R64">
            <v>4.5893201211120287</v>
          </cell>
          <cell r="S64">
            <v>2.5474483340362717</v>
          </cell>
          <cell r="T64">
            <v>1.5259752151883279</v>
          </cell>
          <cell r="U64">
            <v>0.97944501541623841</v>
          </cell>
          <cell r="V64">
            <v>1.5985819882335195</v>
          </cell>
          <cell r="X64">
            <v>0.75779344596691944</v>
          </cell>
          <cell r="Y64">
            <v>0.63996491228070174</v>
          </cell>
          <cell r="Z64">
            <v>0.55397142857142856</v>
          </cell>
          <cell r="AA64">
            <v>0.49521398432790836</v>
          </cell>
          <cell r="AB64">
            <v>0.59012279848815141</v>
          </cell>
          <cell r="AD64">
            <v>0.40000000000000008</v>
          </cell>
        </row>
        <row r="65">
          <cell r="A65" t="str">
            <v xml:space="preserve">    y/y %</v>
          </cell>
          <cell r="B65" t="str">
            <v>–</v>
          </cell>
          <cell r="D65" t="str">
            <v>NM</v>
          </cell>
          <cell r="J65" t="str">
            <v>–</v>
          </cell>
          <cell r="L65" t="str">
            <v>–</v>
          </cell>
          <cell r="M65" t="str">
            <v>–</v>
          </cell>
          <cell r="N65" t="str">
            <v>–</v>
          </cell>
          <cell r="O65" t="str">
            <v>–</v>
          </cell>
          <cell r="P65" t="str">
            <v>NA</v>
          </cell>
          <cell r="R65" t="e">
            <v>#DIV/0!</v>
          </cell>
          <cell r="S65" t="e">
            <v>#DIV/0!</v>
          </cell>
          <cell r="T65" t="e">
            <v>#DIV/0!</v>
          </cell>
          <cell r="U65" t="e">
            <v>#DIV/0!</v>
          </cell>
          <cell r="V65">
            <v>1.7475073500063592</v>
          </cell>
          <cell r="X65">
            <v>1.0499010376057099</v>
          </cell>
          <cell r="Y65">
            <v>0.50985099337748352</v>
          </cell>
          <cell r="Z65">
            <v>0.55130615673880867</v>
          </cell>
          <cell r="AA65">
            <v>0.39044782181904347</v>
          </cell>
          <cell r="AB65">
            <v>0.57814056389124802</v>
          </cell>
        </row>
        <row r="66">
          <cell r="A66" t="str">
            <v xml:space="preserve">    q/q %</v>
          </cell>
          <cell r="B66" t="str">
            <v>–</v>
          </cell>
          <cell r="D66" t="str">
            <v>–</v>
          </cell>
          <cell r="J66" t="str">
            <v>–</v>
          </cell>
          <cell r="L66" t="str">
            <v>–</v>
          </cell>
          <cell r="M66" t="e">
            <v>#DIV/0!</v>
          </cell>
          <cell r="N66" t="e">
            <v>#DIV/0!</v>
          </cell>
          <cell r="O66" t="e">
            <v>#DIV/0!</v>
          </cell>
          <cell r="P66" t="str">
            <v>–</v>
          </cell>
          <cell r="R66" t="e">
            <v>#DIV/0!</v>
          </cell>
          <cell r="S66">
            <v>0.44904936124272776</v>
          </cell>
          <cell r="T66">
            <v>3.464403973509933E-2</v>
          </cell>
          <cell r="U66">
            <v>0.1818618234188103</v>
          </cell>
          <cell r="V66" t="str">
            <v>–</v>
          </cell>
          <cell r="X66">
            <v>0.15688995701181319</v>
          </cell>
          <cell r="Y66">
            <v>6.7294751009421283E-2</v>
          </cell>
          <cell r="Z66">
            <v>6.3051702395964693E-2</v>
          </cell>
          <cell r="AA66">
            <v>5.9311981020166105E-2</v>
          </cell>
          <cell r="AB66" t="str">
            <v>–</v>
          </cell>
        </row>
        <row r="68">
          <cell r="A68" t="str">
            <v>EBIT (Operating Income)</v>
          </cell>
          <cell r="B68" t="str">
            <v>NA</v>
          </cell>
          <cell r="D68">
            <v>0</v>
          </cell>
          <cell r="J68">
            <v>-5723.6790000000001</v>
          </cell>
          <cell r="L68">
            <v>0</v>
          </cell>
          <cell r="M68">
            <v>0</v>
          </cell>
          <cell r="N68">
            <v>0</v>
          </cell>
          <cell r="O68">
            <v>11.33</v>
          </cell>
          <cell r="P68">
            <v>-32710.704000000002</v>
          </cell>
          <cell r="R68">
            <v>-15890</v>
          </cell>
          <cell r="S68">
            <v>-21545</v>
          </cell>
          <cell r="T68">
            <v>-19742</v>
          </cell>
          <cell r="U68">
            <v>-18515</v>
          </cell>
          <cell r="V68">
            <v>-75692</v>
          </cell>
          <cell r="X68">
            <v>-16832</v>
          </cell>
          <cell r="Y68">
            <v>-12538</v>
          </cell>
          <cell r="Z68">
            <v>-7978</v>
          </cell>
          <cell r="AA68">
            <v>-2506.25</v>
          </cell>
          <cell r="AB68">
            <v>-39854.25</v>
          </cell>
          <cell r="AC68">
            <v>0</v>
          </cell>
          <cell r="AD68">
            <v>61212.479999999981</v>
          </cell>
        </row>
        <row r="69">
          <cell r="A69" t="str">
            <v xml:space="preserve">    % of total revenue</v>
          </cell>
          <cell r="B69" t="str">
            <v>–</v>
          </cell>
          <cell r="D69" t="str">
            <v>NM</v>
          </cell>
          <cell r="J69">
            <v>-3.3032722928557825</v>
          </cell>
          <cell r="L69" t="str">
            <v>NM</v>
          </cell>
          <cell r="M69" t="str">
            <v>NM</v>
          </cell>
          <cell r="N69" t="str">
            <v>NM</v>
          </cell>
          <cell r="O69">
            <v>1</v>
          </cell>
          <cell r="P69">
            <v>-10.781396805202382</v>
          </cell>
          <cell r="R69">
            <v>-4.3737957610789984</v>
          </cell>
          <cell r="S69">
            <v>-2.2717207929143823</v>
          </cell>
          <cell r="T69">
            <v>-1.2051767291374154</v>
          </cell>
          <cell r="U69">
            <v>-0.613831515432815</v>
          </cell>
          <cell r="V69">
            <v>-1.2687014967901979</v>
          </cell>
          <cell r="X69">
            <v>-0.37319852778147311</v>
          </cell>
          <cell r="Y69">
            <v>-0.21996491228070175</v>
          </cell>
          <cell r="Z69">
            <v>-0.11397142857142857</v>
          </cell>
          <cell r="AA69">
            <v>-3.0213984327908377E-2</v>
          </cell>
          <cell r="AB69">
            <v>-0.15625931182660791</v>
          </cell>
          <cell r="AD69">
            <v>0.11999999999999997</v>
          </cell>
        </row>
        <row r="70">
          <cell r="A70" t="str">
            <v xml:space="preserve">    y/y %</v>
          </cell>
          <cell r="B70" t="str">
            <v>–</v>
          </cell>
          <cell r="D70" t="str">
            <v>NM</v>
          </cell>
          <cell r="J70" t="str">
            <v>–</v>
          </cell>
          <cell r="L70" t="str">
            <v>–</v>
          </cell>
          <cell r="M70" t="str">
            <v>–</v>
          </cell>
          <cell r="N70" t="str">
            <v>–</v>
          </cell>
          <cell r="O70" t="str">
            <v>–</v>
          </cell>
          <cell r="P70" t="str">
            <v>NA</v>
          </cell>
          <cell r="R70" t="str">
            <v>-</v>
          </cell>
          <cell r="S70" t="str">
            <v>-</v>
          </cell>
          <cell r="T70" t="str">
            <v>-</v>
          </cell>
          <cell r="U70">
            <v>-1635.1571050308914</v>
          </cell>
          <cell r="V70" t="str">
            <v xml:space="preserve">NM  </v>
          </cell>
          <cell r="X70" t="str">
            <v xml:space="preserve">NM  </v>
          </cell>
          <cell r="Y70" t="str">
            <v xml:space="preserve">NM  </v>
          </cell>
          <cell r="Z70" t="str">
            <v xml:space="preserve">NM  </v>
          </cell>
          <cell r="AA70" t="str">
            <v xml:space="preserve">NM  </v>
          </cell>
          <cell r="AB70" t="str">
            <v xml:space="preserve">NM  </v>
          </cell>
        </row>
        <row r="71">
          <cell r="A71" t="str">
            <v xml:space="preserve">    q/q %</v>
          </cell>
          <cell r="B71" t="str">
            <v>–</v>
          </cell>
          <cell r="D71" t="str">
            <v>–</v>
          </cell>
          <cell r="J71" t="str">
            <v>–</v>
          </cell>
          <cell r="L71" t="str">
            <v>–</v>
          </cell>
          <cell r="M71" t="e">
            <v>#DIV/0!</v>
          </cell>
          <cell r="N71" t="e">
            <v>#DIV/0!</v>
          </cell>
          <cell r="O71" t="e">
            <v>#DIV/0!</v>
          </cell>
          <cell r="P71" t="str">
            <v>–</v>
          </cell>
          <cell r="R71">
            <v>-1403.4713150926743</v>
          </cell>
          <cell r="S71" t="str">
            <v xml:space="preserve">NM  </v>
          </cell>
          <cell r="T71" t="str">
            <v xml:space="preserve">NM  </v>
          </cell>
          <cell r="U71" t="str">
            <v xml:space="preserve">NM  </v>
          </cell>
          <cell r="V71" t="str">
            <v>–</v>
          </cell>
          <cell r="X71" t="str">
            <v xml:space="preserve">NM  </v>
          </cell>
          <cell r="Y71" t="str">
            <v xml:space="preserve">NM  </v>
          </cell>
          <cell r="Z71" t="str">
            <v xml:space="preserve">NM  </v>
          </cell>
          <cell r="AA71" t="str">
            <v xml:space="preserve">NM  </v>
          </cell>
          <cell r="AB71" t="str">
            <v>–</v>
          </cell>
        </row>
        <row r="73">
          <cell r="A73" t="str">
            <v>Depreciation</v>
          </cell>
          <cell r="B73" t="str">
            <v>NA</v>
          </cell>
          <cell r="J73">
            <v>275.61399999999998</v>
          </cell>
          <cell r="P73">
            <v>909.56399999999985</v>
          </cell>
          <cell r="R73">
            <v>866.10100000000011</v>
          </cell>
          <cell r="S73">
            <v>2008.6089999999999</v>
          </cell>
          <cell r="T73">
            <v>3261.2899999999991</v>
          </cell>
          <cell r="U73">
            <v>5000</v>
          </cell>
          <cell r="V73">
            <v>11136</v>
          </cell>
          <cell r="X73">
            <v>5000</v>
          </cell>
          <cell r="Y73">
            <v>5000</v>
          </cell>
          <cell r="Z73">
            <v>5000</v>
          </cell>
          <cell r="AA73">
            <v>5000</v>
          </cell>
          <cell r="AB73">
            <v>20000</v>
          </cell>
          <cell r="AD73">
            <v>20000</v>
          </cell>
        </row>
        <row r="74">
          <cell r="A74" t="str">
            <v xml:space="preserve">    % of total revenue</v>
          </cell>
          <cell r="B74" t="str">
            <v>–</v>
          </cell>
          <cell r="D74" t="str">
            <v>NM</v>
          </cell>
          <cell r="J74">
            <v>0.15906344323697286</v>
          </cell>
          <cell r="L74" t="str">
            <v xml:space="preserve">NM  </v>
          </cell>
          <cell r="M74" t="str">
            <v xml:space="preserve">NM  </v>
          </cell>
          <cell r="N74" t="str">
            <v xml:space="preserve">NM  </v>
          </cell>
          <cell r="O74">
            <v>0</v>
          </cell>
          <cell r="P74">
            <v>0.29979086979378672</v>
          </cell>
          <cell r="R74">
            <v>0.23839829342141483</v>
          </cell>
          <cell r="S74">
            <v>0.21178922395613664</v>
          </cell>
          <cell r="T74">
            <v>0.19908979915756053</v>
          </cell>
          <cell r="U74">
            <v>0.16576600470775454</v>
          </cell>
          <cell r="V74">
            <v>0.18665459848142002</v>
          </cell>
          <cell r="X74">
            <v>0.11085982883242428</v>
          </cell>
          <cell r="Y74">
            <v>8.771929824561403E-2</v>
          </cell>
          <cell r="Z74">
            <v>7.1428571428571425E-2</v>
          </cell>
          <cell r="AA74">
            <v>6.0277275467148887E-2</v>
          </cell>
          <cell r="AB74">
            <v>7.8415381961325539E-2</v>
          </cell>
          <cell r="AD74">
            <v>3.920769098066277E-2</v>
          </cell>
        </row>
        <row r="75">
          <cell r="A75" t="str">
            <v xml:space="preserve">    y/y %</v>
          </cell>
          <cell r="B75" t="str">
            <v>–</v>
          </cell>
          <cell r="D75" t="str">
            <v>NM</v>
          </cell>
          <cell r="J75" t="e">
            <v>#DIV/0!</v>
          </cell>
          <cell r="L75" t="str">
            <v>–</v>
          </cell>
          <cell r="M75" t="str">
            <v>–</v>
          </cell>
          <cell r="N75" t="str">
            <v>–</v>
          </cell>
          <cell r="O75" t="str">
            <v>–</v>
          </cell>
          <cell r="P75">
            <v>2.3001371483306361</v>
          </cell>
          <cell r="R75" t="e">
            <v>#DIV/0!</v>
          </cell>
          <cell r="S75" t="e">
            <v>#DIV/0!</v>
          </cell>
          <cell r="T75" t="e">
            <v>#DIV/0!</v>
          </cell>
          <cell r="U75" t="e">
            <v>#DIV/0!</v>
          </cell>
          <cell r="V75">
            <v>11.243228623824164</v>
          </cell>
          <cell r="X75">
            <v>4.7729987611144651</v>
          </cell>
          <cell r="Y75">
            <v>1.4892848732630393</v>
          </cell>
          <cell r="Z75">
            <v>0.53313566104210341</v>
          </cell>
          <cell r="AA75">
            <v>0</v>
          </cell>
          <cell r="AB75">
            <v>0.79597701149425282</v>
          </cell>
        </row>
        <row r="76">
          <cell r="A76" t="str">
            <v xml:space="preserve">    q/q %</v>
          </cell>
          <cell r="B76" t="str">
            <v>–</v>
          </cell>
          <cell r="D76" t="str">
            <v>–</v>
          </cell>
          <cell r="J76" t="str">
            <v>–</v>
          </cell>
          <cell r="L76" t="str">
            <v>–</v>
          </cell>
          <cell r="M76" t="e">
            <v>#DIV/0!</v>
          </cell>
          <cell r="N76" t="e">
            <v>#DIV/0!</v>
          </cell>
          <cell r="O76" t="e">
            <v>#DIV/0!</v>
          </cell>
          <cell r="P76" t="str">
            <v>–</v>
          </cell>
          <cell r="R76" t="e">
            <v>#DIV/0!</v>
          </cell>
          <cell r="S76">
            <v>1.319139453712673</v>
          </cell>
          <cell r="T76">
            <v>0.62365597286480301</v>
          </cell>
          <cell r="U76">
            <v>0.53313566104210341</v>
          </cell>
          <cell r="V76" t="str">
            <v>–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–</v>
          </cell>
        </row>
        <row r="78">
          <cell r="A78" t="str">
            <v>Amortization of goodwill and intangibles</v>
          </cell>
          <cell r="B78" t="str">
            <v>NA</v>
          </cell>
          <cell r="D78">
            <v>0</v>
          </cell>
          <cell r="J78">
            <v>13.651</v>
          </cell>
          <cell r="P78">
            <v>1896.4830000000002</v>
          </cell>
          <cell r="R78">
            <v>922</v>
          </cell>
          <cell r="S78">
            <v>921</v>
          </cell>
          <cell r="T78">
            <v>860</v>
          </cell>
          <cell r="U78">
            <v>860</v>
          </cell>
          <cell r="V78">
            <v>3563</v>
          </cell>
          <cell r="X78">
            <v>860</v>
          </cell>
          <cell r="Y78">
            <v>412.827</v>
          </cell>
          <cell r="Z78">
            <v>0</v>
          </cell>
          <cell r="AA78">
            <v>0</v>
          </cell>
          <cell r="AB78">
            <v>1272.827</v>
          </cell>
          <cell r="AD78">
            <v>0</v>
          </cell>
        </row>
        <row r="79">
          <cell r="A79" t="str">
            <v xml:space="preserve">    % of total revenue</v>
          </cell>
          <cell r="B79" t="str">
            <v>–</v>
          </cell>
          <cell r="D79" t="str">
            <v>NM</v>
          </cell>
          <cell r="J79">
            <v>7.878319184177569E-3</v>
          </cell>
          <cell r="L79" t="str">
            <v xml:space="preserve">NM  </v>
          </cell>
          <cell r="M79" t="str">
            <v xml:space="preserve">NM  </v>
          </cell>
          <cell r="N79" t="str">
            <v xml:space="preserve">NM  </v>
          </cell>
          <cell r="O79">
            <v>0</v>
          </cell>
          <cell r="P79">
            <v>0.62507782643016885</v>
          </cell>
          <cell r="R79">
            <v>0.25378475089457747</v>
          </cell>
          <cell r="S79">
            <v>9.7110923660902571E-2</v>
          </cell>
          <cell r="T79">
            <v>5.2499847384164584E-2</v>
          </cell>
          <cell r="U79">
            <v>2.8511752809733781E-2</v>
          </cell>
          <cell r="V79">
            <v>5.9720755602487387E-2</v>
          </cell>
          <cell r="X79">
            <v>1.9067890559176976E-2</v>
          </cell>
          <cell r="Y79">
            <v>7.2425789473684211E-3</v>
          </cell>
          <cell r="Z79">
            <v>0</v>
          </cell>
          <cell r="AA79">
            <v>0</v>
          </cell>
          <cell r="AB79">
            <v>4.9904607687844046E-3</v>
          </cell>
          <cell r="AD79">
            <v>0</v>
          </cell>
        </row>
        <row r="80">
          <cell r="A80" t="str">
            <v xml:space="preserve">    y/y %</v>
          </cell>
          <cell r="B80" t="str">
            <v>–</v>
          </cell>
          <cell r="D80" t="str">
            <v>NM</v>
          </cell>
          <cell r="J80" t="str">
            <v>NM</v>
          </cell>
          <cell r="L80" t="str">
            <v>–</v>
          </cell>
          <cell r="M80" t="str">
            <v>–</v>
          </cell>
          <cell r="N80" t="str">
            <v>–</v>
          </cell>
          <cell r="O80" t="str">
            <v>–</v>
          </cell>
          <cell r="P80">
            <v>137.92630576514543</v>
          </cell>
          <cell r="R80" t="e">
            <v>#DIV/0!</v>
          </cell>
          <cell r="S80" t="e">
            <v>#DIV/0!</v>
          </cell>
          <cell r="T80" t="e">
            <v>#DIV/0!</v>
          </cell>
          <cell r="U80" t="e">
            <v>#DIV/0!</v>
          </cell>
          <cell r="V80">
            <v>0.87874080600775217</v>
          </cell>
          <cell r="X80">
            <v>-6.724511930585686E-2</v>
          </cell>
          <cell r="Y80">
            <v>-0.55176221498371336</v>
          </cell>
          <cell r="Z80">
            <v>-1</v>
          </cell>
          <cell r="AA80">
            <v>-1</v>
          </cell>
          <cell r="AB80">
            <v>-0.64276536626438396</v>
          </cell>
        </row>
        <row r="81">
          <cell r="A81" t="str">
            <v xml:space="preserve">    q/q %</v>
          </cell>
          <cell r="B81" t="str">
            <v>–</v>
          </cell>
          <cell r="D81" t="str">
            <v>–</v>
          </cell>
          <cell r="J81" t="str">
            <v>–</v>
          </cell>
          <cell r="L81" t="str">
            <v>–</v>
          </cell>
          <cell r="M81" t="e">
            <v>#DIV/0!</v>
          </cell>
          <cell r="N81" t="e">
            <v>#DIV/0!</v>
          </cell>
          <cell r="O81" t="e">
            <v>#DIV/0!</v>
          </cell>
          <cell r="P81" t="str">
            <v>–</v>
          </cell>
          <cell r="R81" t="e">
            <v>#DIV/0!</v>
          </cell>
          <cell r="S81">
            <v>-1.0845986984815426E-3</v>
          </cell>
          <cell r="T81">
            <v>-6.6232356134636294E-2</v>
          </cell>
          <cell r="U81">
            <v>0</v>
          </cell>
          <cell r="V81" t="str">
            <v>–</v>
          </cell>
          <cell r="X81">
            <v>0</v>
          </cell>
          <cell r="Y81">
            <v>-0.51996860465116279</v>
          </cell>
          <cell r="Z81">
            <v>-1</v>
          </cell>
          <cell r="AA81" t="e">
            <v>#DIV/0!</v>
          </cell>
          <cell r="AB81" t="str">
            <v>–</v>
          </cell>
        </row>
        <row r="83">
          <cell r="A83" t="str">
            <v>Amortization of Deferred Stock Compensation</v>
          </cell>
          <cell r="J83">
            <v>3310.3679999999999</v>
          </cell>
          <cell r="L83">
            <v>1296</v>
          </cell>
          <cell r="M83">
            <v>1649</v>
          </cell>
          <cell r="P83">
            <v>11421.739</v>
          </cell>
          <cell r="R83">
            <v>13612.293</v>
          </cell>
          <cell r="S83">
            <v>18452.412000000004</v>
          </cell>
          <cell r="T83">
            <v>18000.294999999998</v>
          </cell>
          <cell r="U83">
            <v>0</v>
          </cell>
          <cell r="V83">
            <v>50065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D83">
            <v>0</v>
          </cell>
        </row>
        <row r="84">
          <cell r="A84" t="str">
            <v xml:space="preserve">    % of total revenue</v>
          </cell>
          <cell r="J84">
            <v>1.9104926907250408</v>
          </cell>
          <cell r="P84">
            <v>3.7645872850812214</v>
          </cell>
          <cell r="R84">
            <v>3.7468464079273325</v>
          </cell>
          <cell r="S84">
            <v>1.945636018557571</v>
          </cell>
          <cell r="T84">
            <v>1.0988520236859776</v>
          </cell>
          <cell r="U84">
            <v>0</v>
          </cell>
          <cell r="V84">
            <v>0.83915790885167862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D84">
            <v>0</v>
          </cell>
        </row>
        <row r="86">
          <cell r="A86" t="str">
            <v>EBITDA</v>
          </cell>
          <cell r="B86" t="str">
            <v>NA</v>
          </cell>
          <cell r="D86">
            <v>0</v>
          </cell>
          <cell r="J86">
            <v>-2124.0460000000007</v>
          </cell>
          <cell r="L86">
            <v>0</v>
          </cell>
          <cell r="M86">
            <v>0</v>
          </cell>
          <cell r="N86">
            <v>0</v>
          </cell>
          <cell r="O86">
            <v>11.33</v>
          </cell>
          <cell r="P86">
            <v>-18482.918000000005</v>
          </cell>
          <cell r="R86">
            <v>-489.60599999999977</v>
          </cell>
          <cell r="S86">
            <v>-162.97899999999572</v>
          </cell>
          <cell r="T86">
            <v>2379.5849999999991</v>
          </cell>
          <cell r="U86">
            <v>-12655</v>
          </cell>
          <cell r="V86">
            <v>-10928</v>
          </cell>
          <cell r="X86">
            <v>-10972</v>
          </cell>
          <cell r="Y86">
            <v>-7125.1729999999998</v>
          </cell>
          <cell r="Z86">
            <v>-2978</v>
          </cell>
          <cell r="AA86">
            <v>2493.75</v>
          </cell>
          <cell r="AB86">
            <v>-18581.422999999999</v>
          </cell>
          <cell r="AD86">
            <v>81212.479999999981</v>
          </cell>
        </row>
        <row r="87">
          <cell r="A87" t="str">
            <v xml:space="preserve">    % of total revenue</v>
          </cell>
          <cell r="B87" t="str">
            <v>–</v>
          </cell>
          <cell r="D87" t="str">
            <v>NM</v>
          </cell>
          <cell r="J87">
            <v>-1.2258378397095917</v>
          </cell>
          <cell r="L87" t="str">
            <v xml:space="preserve">NM  </v>
          </cell>
          <cell r="M87" t="str">
            <v xml:space="preserve">NM  </v>
          </cell>
          <cell r="N87" t="str">
            <v xml:space="preserve">NM  </v>
          </cell>
          <cell r="O87">
            <v>1</v>
          </cell>
          <cell r="P87">
            <v>-6.0919408238972066</v>
          </cell>
          <cell r="R87">
            <v>-0.13476630883567292</v>
          </cell>
          <cell r="S87">
            <v>-1.7184626739771797E-2</v>
          </cell>
          <cell r="T87">
            <v>0.14526494109028748</v>
          </cell>
          <cell r="U87">
            <v>-0.41955375791532673</v>
          </cell>
          <cell r="V87">
            <v>-0.18316823385461189</v>
          </cell>
          <cell r="X87">
            <v>-0.24327080838987183</v>
          </cell>
          <cell r="Y87">
            <v>-0.12500303508771929</v>
          </cell>
          <cell r="Z87">
            <v>-4.2542857142857146E-2</v>
          </cell>
          <cell r="AA87">
            <v>3.0063291139240507E-2</v>
          </cell>
          <cell r="AB87">
            <v>-7.2853469096497966E-2</v>
          </cell>
          <cell r="AD87">
            <v>0.15920769098066273</v>
          </cell>
        </row>
        <row r="88">
          <cell r="A88" t="str">
            <v xml:space="preserve">    y/y %</v>
          </cell>
          <cell r="B88" t="str">
            <v>–</v>
          </cell>
          <cell r="D88" t="str">
            <v>NM</v>
          </cell>
          <cell r="J88" t="str">
            <v>NM</v>
          </cell>
          <cell r="L88" t="str">
            <v>–</v>
          </cell>
          <cell r="M88" t="str">
            <v>–</v>
          </cell>
          <cell r="N88" t="str">
            <v>–</v>
          </cell>
          <cell r="O88" t="str">
            <v>–</v>
          </cell>
          <cell r="P88" t="str">
            <v>NA</v>
          </cell>
          <cell r="R88" t="e">
            <v>#DIV/0!</v>
          </cell>
          <cell r="S88" t="e">
            <v>#DIV/0!</v>
          </cell>
          <cell r="T88" t="e">
            <v>#DIV/0!</v>
          </cell>
          <cell r="U88">
            <v>-1117.946160635481</v>
          </cell>
          <cell r="V88" t="str">
            <v xml:space="preserve">NM  </v>
          </cell>
          <cell r="X88" t="str">
            <v xml:space="preserve">NM  </v>
          </cell>
          <cell r="Y88" t="str">
            <v xml:space="preserve">NM  </v>
          </cell>
          <cell r="Z88">
            <v>-2.2514787242313266</v>
          </cell>
          <cell r="AA88" t="str">
            <v xml:space="preserve">NM  </v>
          </cell>
          <cell r="AB88" t="str">
            <v xml:space="preserve">NM  </v>
          </cell>
        </row>
        <row r="89">
          <cell r="A89" t="str">
            <v xml:space="preserve">    q/q %</v>
          </cell>
          <cell r="B89" t="str">
            <v>–</v>
          </cell>
          <cell r="D89" t="str">
            <v>–</v>
          </cell>
          <cell r="J89" t="str">
            <v>–</v>
          </cell>
          <cell r="L89" t="str">
            <v>–</v>
          </cell>
          <cell r="M89" t="e">
            <v>#DIV/0!</v>
          </cell>
          <cell r="N89" t="e">
            <v>#DIV/0!</v>
          </cell>
          <cell r="O89" t="e">
            <v>#DIV/0!</v>
          </cell>
          <cell r="P89" t="str">
            <v>–</v>
          </cell>
          <cell r="R89">
            <v>-44.21323918799645</v>
          </cell>
          <cell r="S89" t="str">
            <v xml:space="preserve">NM  </v>
          </cell>
          <cell r="T89" t="str">
            <v xml:space="preserve">NM  </v>
          </cell>
          <cell r="U89">
            <v>-6.3181542159662314</v>
          </cell>
          <cell r="V89" t="str">
            <v>–</v>
          </cell>
          <cell r="X89" t="str">
            <v xml:space="preserve">NM  </v>
          </cell>
          <cell r="Y89" t="str">
            <v xml:space="preserve">NM  </v>
          </cell>
          <cell r="Z89" t="str">
            <v xml:space="preserve">NM  </v>
          </cell>
          <cell r="AA89" t="str">
            <v xml:space="preserve">NM  </v>
          </cell>
          <cell r="AB89" t="str">
            <v>–</v>
          </cell>
        </row>
        <row r="91">
          <cell r="A91" t="str">
            <v>Non-Operating Income/(Expenses):</v>
          </cell>
        </row>
        <row r="92">
          <cell r="A92" t="str">
            <v>Interest &amp; Royalty income</v>
          </cell>
          <cell r="B92" t="str">
            <v>NA</v>
          </cell>
          <cell r="J92">
            <v>182.70500000000001</v>
          </cell>
          <cell r="L92">
            <v>0</v>
          </cell>
          <cell r="P92">
            <v>622.97199999999998</v>
          </cell>
          <cell r="R92">
            <v>804.96100000000001</v>
          </cell>
          <cell r="S92">
            <v>1541</v>
          </cell>
          <cell r="T92">
            <v>3515</v>
          </cell>
          <cell r="U92">
            <v>7472</v>
          </cell>
          <cell r="V92">
            <v>13332.960999999999</v>
          </cell>
          <cell r="X92">
            <v>7579</v>
          </cell>
          <cell r="Y92">
            <v>6000</v>
          </cell>
          <cell r="Z92">
            <v>5500</v>
          </cell>
          <cell r="AA92">
            <v>5000</v>
          </cell>
          <cell r="AB92">
            <v>24079</v>
          </cell>
          <cell r="AD92">
            <v>24079</v>
          </cell>
        </row>
        <row r="93">
          <cell r="A93" t="str">
            <v>Interest expense</v>
          </cell>
          <cell r="B93" t="str">
            <v>NA</v>
          </cell>
          <cell r="P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X93">
            <v>0</v>
          </cell>
          <cell r="AB93">
            <v>0</v>
          </cell>
        </row>
        <row r="94">
          <cell r="A94" t="str">
            <v xml:space="preserve">    Net Interest income/(expense)</v>
          </cell>
          <cell r="B94" t="str">
            <v>NA</v>
          </cell>
          <cell r="D94">
            <v>0</v>
          </cell>
          <cell r="J94">
            <v>182.70500000000001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622.97199999999998</v>
          </cell>
          <cell r="R94">
            <v>804.96100000000001</v>
          </cell>
          <cell r="S94">
            <v>1541</v>
          </cell>
          <cell r="T94">
            <v>3515</v>
          </cell>
          <cell r="U94">
            <v>7472</v>
          </cell>
          <cell r="V94">
            <v>13332.960999999999</v>
          </cell>
          <cell r="X94">
            <v>7579</v>
          </cell>
          <cell r="Y94">
            <v>6000</v>
          </cell>
          <cell r="Z94">
            <v>5500</v>
          </cell>
          <cell r="AA94">
            <v>5000</v>
          </cell>
          <cell r="AB94">
            <v>24079</v>
          </cell>
          <cell r="AC94">
            <v>0</v>
          </cell>
          <cell r="AD94">
            <v>24079</v>
          </cell>
        </row>
        <row r="95">
          <cell r="A95" t="str">
            <v xml:space="preserve">        Cash interest rate</v>
          </cell>
          <cell r="B95" t="str">
            <v>NA</v>
          </cell>
          <cell r="D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X95">
            <v>5.5E-2</v>
          </cell>
          <cell r="Y95">
            <v>5.5E-2</v>
          </cell>
          <cell r="Z95">
            <v>5.5E-2</v>
          </cell>
          <cell r="AA95">
            <v>5.5E-2</v>
          </cell>
          <cell r="AD95">
            <v>5.5E-2</v>
          </cell>
        </row>
        <row r="96">
          <cell r="A96" t="str">
            <v xml:space="preserve">        Debt interest rate</v>
          </cell>
          <cell r="B96" t="str">
            <v>NA</v>
          </cell>
          <cell r="X96">
            <v>5.5E-2</v>
          </cell>
          <cell r="Y96">
            <v>5.5E-2</v>
          </cell>
          <cell r="Z96">
            <v>5.5E-2</v>
          </cell>
          <cell r="AA96">
            <v>5.5E-2</v>
          </cell>
          <cell r="AD96">
            <v>5.5E-2</v>
          </cell>
        </row>
        <row r="97">
          <cell r="A97" t="str">
            <v>Other income (expense), net</v>
          </cell>
          <cell r="B97" t="str">
            <v>NA</v>
          </cell>
          <cell r="D97">
            <v>0</v>
          </cell>
          <cell r="L97">
            <v>0</v>
          </cell>
          <cell r="M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A98" t="str">
            <v>Non-operating gains</v>
          </cell>
          <cell r="B98" t="str">
            <v>NA</v>
          </cell>
          <cell r="D98">
            <v>0</v>
          </cell>
          <cell r="J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100">
          <cell r="A100" t="str">
            <v>Pretax Income</v>
          </cell>
          <cell r="B100" t="str">
            <v>NA</v>
          </cell>
          <cell r="D100">
            <v>0</v>
          </cell>
          <cell r="J100">
            <v>-5540.9740000000002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11.33</v>
          </cell>
          <cell r="P100">
            <v>-32087.732</v>
          </cell>
          <cell r="R100">
            <v>-15085.039000000001</v>
          </cell>
          <cell r="S100">
            <v>-20004</v>
          </cell>
          <cell r="T100">
            <v>-16227</v>
          </cell>
          <cell r="U100">
            <v>-11043</v>
          </cell>
          <cell r="V100">
            <v>-62359.039000000004</v>
          </cell>
          <cell r="X100">
            <v>-9253</v>
          </cell>
          <cell r="Y100">
            <v>-6538</v>
          </cell>
          <cell r="Z100">
            <v>-2478</v>
          </cell>
          <cell r="AA100">
            <v>2493.75</v>
          </cell>
          <cell r="AB100">
            <v>-15775.25</v>
          </cell>
          <cell r="AC100">
            <v>0</v>
          </cell>
          <cell r="AD100">
            <v>85291.479999999981</v>
          </cell>
        </row>
        <row r="101">
          <cell r="A101" t="str">
            <v xml:space="preserve">    % of total revenue</v>
          </cell>
          <cell r="B101" t="str">
            <v>–</v>
          </cell>
          <cell r="D101" t="str">
            <v>NM</v>
          </cell>
          <cell r="J101">
            <v>-3.1978288596607665</v>
          </cell>
          <cell r="L101" t="str">
            <v xml:space="preserve">NM  </v>
          </cell>
          <cell r="M101" t="str">
            <v xml:space="preserve">NM  </v>
          </cell>
          <cell r="N101" t="str">
            <v xml:space="preserve">NM  </v>
          </cell>
          <cell r="O101">
            <v>1</v>
          </cell>
          <cell r="P101">
            <v>-10.576066209733371</v>
          </cell>
          <cell r="R101">
            <v>-4.1522265345444538</v>
          </cell>
          <cell r="S101">
            <v>-2.1092366090257277</v>
          </cell>
          <cell r="T101">
            <v>-0.99059886453818446</v>
          </cell>
          <cell r="U101">
            <v>-0.36611079799754664</v>
          </cell>
          <cell r="V101">
            <v>-1.0452228256314846</v>
          </cell>
          <cell r="X101">
            <v>-0.20515719923728437</v>
          </cell>
          <cell r="Y101">
            <v>-0.11470175438596492</v>
          </cell>
          <cell r="Z101">
            <v>-3.5400000000000001E-2</v>
          </cell>
          <cell r="AA101">
            <v>3.0063291139240507E-2</v>
          </cell>
          <cell r="AB101">
            <v>-6.1851112714270032E-2</v>
          </cell>
        </row>
        <row r="102">
          <cell r="A102" t="str">
            <v xml:space="preserve">    y/y %</v>
          </cell>
          <cell r="B102" t="str">
            <v>–</v>
          </cell>
          <cell r="D102" t="str">
            <v>NM</v>
          </cell>
          <cell r="J102" t="str">
            <v>NM</v>
          </cell>
          <cell r="L102" t="str">
            <v>–</v>
          </cell>
          <cell r="M102" t="str">
            <v>–</v>
          </cell>
          <cell r="N102" t="str">
            <v>–</v>
          </cell>
          <cell r="O102" t="str">
            <v>–</v>
          </cell>
          <cell r="P102" t="str">
            <v xml:space="preserve">NM  </v>
          </cell>
          <cell r="R102" t="e">
            <v>#DIV/0!</v>
          </cell>
          <cell r="S102" t="e">
            <v>#DIV/0!</v>
          </cell>
          <cell r="T102" t="e">
            <v>#DIV/0!</v>
          </cell>
          <cell r="U102">
            <v>-975.66902030008828</v>
          </cell>
          <cell r="V102" t="str">
            <v xml:space="preserve">NM  </v>
          </cell>
          <cell r="X102" t="str">
            <v xml:space="preserve">NM  </v>
          </cell>
          <cell r="Y102" t="str">
            <v xml:space="preserve">NM  </v>
          </cell>
          <cell r="Z102" t="str">
            <v xml:space="preserve">NM  </v>
          </cell>
          <cell r="AA102" t="str">
            <v xml:space="preserve">NM  </v>
          </cell>
          <cell r="AB102" t="str">
            <v xml:space="preserve">NM  </v>
          </cell>
        </row>
        <row r="103">
          <cell r="A103" t="str">
            <v xml:space="preserve">    q/q %</v>
          </cell>
          <cell r="B103" t="str">
            <v>–</v>
          </cell>
          <cell r="D103" t="str">
            <v>–</v>
          </cell>
          <cell r="J103" t="str">
            <v>–</v>
          </cell>
          <cell r="L103" t="str">
            <v>–</v>
          </cell>
          <cell r="M103" t="e">
            <v>#DIV/0!</v>
          </cell>
          <cell r="N103" t="e">
            <v>#DIV/0!</v>
          </cell>
          <cell r="O103" t="e">
            <v>#DIV/0!</v>
          </cell>
          <cell r="P103" t="str">
            <v>–</v>
          </cell>
          <cell r="R103">
            <v>-1332.4244483671669</v>
          </cell>
          <cell r="S103" t="str">
            <v xml:space="preserve">NM  </v>
          </cell>
          <cell r="T103" t="str">
            <v xml:space="preserve">NM  </v>
          </cell>
          <cell r="U103" t="str">
            <v xml:space="preserve">NM  </v>
          </cell>
          <cell r="V103" t="str">
            <v>–</v>
          </cell>
          <cell r="X103" t="str">
            <v xml:space="preserve">NM  </v>
          </cell>
          <cell r="Y103" t="str">
            <v xml:space="preserve">NM  </v>
          </cell>
          <cell r="Z103" t="str">
            <v xml:space="preserve">NM  </v>
          </cell>
          <cell r="AA103" t="str">
            <v xml:space="preserve">NM  </v>
          </cell>
          <cell r="AB103" t="str">
            <v>–</v>
          </cell>
        </row>
        <row r="105">
          <cell r="A105" t="str">
            <v>Income taxes</v>
          </cell>
          <cell r="B105" t="str">
            <v>NA</v>
          </cell>
          <cell r="D105">
            <v>0</v>
          </cell>
          <cell r="J105">
            <v>0.82599999999999996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1.6</v>
          </cell>
          <cell r="R105">
            <v>2.5</v>
          </cell>
          <cell r="S105">
            <v>0</v>
          </cell>
          <cell r="T105">
            <v>0</v>
          </cell>
          <cell r="U105">
            <v>5</v>
          </cell>
          <cell r="V105">
            <v>7.5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1</v>
          </cell>
          <cell r="AD105">
            <v>33263.677199999991</v>
          </cell>
        </row>
        <row r="106">
          <cell r="A106" t="str">
            <v xml:space="preserve">    % of pretax income</v>
          </cell>
          <cell r="B106" t="str">
            <v>–</v>
          </cell>
          <cell r="D106" t="str">
            <v xml:space="preserve">NM  </v>
          </cell>
          <cell r="J106">
            <v>-1.4907126436615654E-4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-4.9863293547826943E-5</v>
          </cell>
          <cell r="R106">
            <v>-1.6572711545525338E-4</v>
          </cell>
          <cell r="S106">
            <v>0</v>
          </cell>
          <cell r="T106">
            <v>0</v>
          </cell>
          <cell r="U106">
            <v>-4.5277551390020829E-4</v>
          </cell>
          <cell r="V106">
            <v>-1.2027125690631633E-4</v>
          </cell>
          <cell r="X106">
            <v>-1.0807305738679347E-4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D106">
            <v>0.39</v>
          </cell>
        </row>
        <row r="108">
          <cell r="A108" t="str">
            <v>Net Income (excl. min. int./preferred/extraordinary)</v>
          </cell>
          <cell r="B108" t="str">
            <v>NA</v>
          </cell>
          <cell r="D108">
            <v>0</v>
          </cell>
          <cell r="J108">
            <v>-5541.8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11.33</v>
          </cell>
          <cell r="P108">
            <v>-32089.331999999999</v>
          </cell>
          <cell r="R108">
            <v>-15087.539000000001</v>
          </cell>
          <cell r="S108">
            <v>-20004</v>
          </cell>
          <cell r="T108">
            <v>-16227</v>
          </cell>
          <cell r="U108">
            <v>-11048</v>
          </cell>
          <cell r="V108">
            <v>-62366.539000000004</v>
          </cell>
          <cell r="X108">
            <v>-9254</v>
          </cell>
          <cell r="Y108">
            <v>-6538</v>
          </cell>
          <cell r="Z108">
            <v>-2478</v>
          </cell>
          <cell r="AA108">
            <v>2493.75</v>
          </cell>
          <cell r="AB108">
            <v>-15776.25</v>
          </cell>
          <cell r="AC108">
            <v>0</v>
          </cell>
          <cell r="AD108">
            <v>52027.80279999999</v>
          </cell>
        </row>
        <row r="109">
          <cell r="A109" t="str">
            <v xml:space="preserve">    % of total revenue</v>
          </cell>
          <cell r="B109" t="str">
            <v>–</v>
          </cell>
          <cell r="D109" t="str">
            <v>NM</v>
          </cell>
          <cell r="J109">
            <v>-3.1983055640521028</v>
          </cell>
          <cell r="L109" t="str">
            <v>NM</v>
          </cell>
          <cell r="M109" t="str">
            <v>NM</v>
          </cell>
          <cell r="N109" t="str">
            <v>NM</v>
          </cell>
          <cell r="O109">
            <v>1</v>
          </cell>
          <cell r="P109">
            <v>-10.576593567227368</v>
          </cell>
          <cell r="R109">
            <v>-4.1529146710707403</v>
          </cell>
          <cell r="S109">
            <v>-2.1092366090257277</v>
          </cell>
          <cell r="T109">
            <v>-0.99059886453818446</v>
          </cell>
          <cell r="U109">
            <v>-0.36627656400225439</v>
          </cell>
          <cell r="V109">
            <v>-1.0453485358944705</v>
          </cell>
          <cell r="X109">
            <v>-0.20517937120305085</v>
          </cell>
          <cell r="Y109">
            <v>-0.11470175438596492</v>
          </cell>
          <cell r="Z109">
            <v>-3.5400000000000001E-2</v>
          </cell>
          <cell r="AA109">
            <v>3.0063291139240507E-2</v>
          </cell>
          <cell r="AB109">
            <v>-6.1855033483368099E-2</v>
          </cell>
          <cell r="AC109" t="str">
            <v>NM</v>
          </cell>
          <cell r="AD109">
            <v>0.10199450072926303</v>
          </cell>
        </row>
        <row r="110">
          <cell r="A110" t="str">
            <v xml:space="preserve">    y/y %</v>
          </cell>
          <cell r="B110" t="str">
            <v>–</v>
          </cell>
          <cell r="D110" t="str">
            <v>NM</v>
          </cell>
          <cell r="J110" t="str">
            <v>NM</v>
          </cell>
          <cell r="L110" t="str">
            <v>–</v>
          </cell>
          <cell r="M110" t="str">
            <v>–</v>
          </cell>
          <cell r="N110" t="str">
            <v>–</v>
          </cell>
          <cell r="O110" t="str">
            <v>–</v>
          </cell>
          <cell r="P110" t="str">
            <v>NM</v>
          </cell>
          <cell r="R110" t="e">
            <v>#DIV/0!</v>
          </cell>
          <cell r="S110" t="e">
            <v>#DIV/0!</v>
          </cell>
          <cell r="T110" t="e">
            <v>#DIV/0!</v>
          </cell>
          <cell r="U110">
            <v>-976.11032656663724</v>
          </cell>
          <cell r="V110" t="str">
            <v xml:space="preserve">NM  </v>
          </cell>
          <cell r="X110" t="str">
            <v xml:space="preserve">NM  </v>
          </cell>
          <cell r="Y110" t="str">
            <v xml:space="preserve">NM  </v>
          </cell>
          <cell r="Z110" t="str">
            <v xml:space="preserve">NM  </v>
          </cell>
          <cell r="AA110" t="str">
            <v xml:space="preserve">NM  </v>
          </cell>
          <cell r="AB110" t="str">
            <v xml:space="preserve">NM  </v>
          </cell>
        </row>
        <row r="111">
          <cell r="A111" t="str">
            <v xml:space="preserve">    q/q %</v>
          </cell>
          <cell r="B111" t="str">
            <v>–</v>
          </cell>
          <cell r="D111" t="str">
            <v>–</v>
          </cell>
          <cell r="J111" t="str">
            <v>–</v>
          </cell>
          <cell r="L111" t="str">
            <v>–</v>
          </cell>
          <cell r="M111" t="e">
            <v>#DIV/0!</v>
          </cell>
          <cell r="N111" t="e">
            <v>#DIV/0!</v>
          </cell>
          <cell r="O111" t="e">
            <v>#DIV/0!</v>
          </cell>
          <cell r="P111" t="str">
            <v>–</v>
          </cell>
          <cell r="R111">
            <v>-1332.6451015004413</v>
          </cell>
          <cell r="S111" t="str">
            <v xml:space="preserve">NM  </v>
          </cell>
          <cell r="T111" t="str">
            <v xml:space="preserve">NM  </v>
          </cell>
          <cell r="U111" t="str">
            <v xml:space="preserve">NM  </v>
          </cell>
          <cell r="V111" t="str">
            <v xml:space="preserve">NM  </v>
          </cell>
          <cell r="X111" t="str">
            <v xml:space="preserve">NM  </v>
          </cell>
          <cell r="Y111" t="str">
            <v xml:space="preserve">NM  </v>
          </cell>
          <cell r="Z111" t="str">
            <v xml:space="preserve">NM  </v>
          </cell>
          <cell r="AA111" t="str">
            <v xml:space="preserve">NM  </v>
          </cell>
          <cell r="AB111" t="str">
            <v>–</v>
          </cell>
        </row>
        <row r="113">
          <cell r="A113" t="str">
            <v>Minority interest in earning subsidiaries</v>
          </cell>
          <cell r="B113" t="str">
            <v>NA</v>
          </cell>
          <cell r="D113">
            <v>0</v>
          </cell>
          <cell r="P113">
            <v>0</v>
          </cell>
          <cell r="V113">
            <v>0</v>
          </cell>
          <cell r="AB113">
            <v>0</v>
          </cell>
        </row>
        <row r="114">
          <cell r="A114" t="str">
            <v>Net Loss Beneficial of preferred stock</v>
          </cell>
          <cell r="P114">
            <v>0</v>
          </cell>
          <cell r="S114">
            <v>-4242</v>
          </cell>
          <cell r="V114">
            <v>-4242</v>
          </cell>
        </row>
        <row r="115">
          <cell r="A115" t="str">
            <v>Equity in earnings of associated companies</v>
          </cell>
          <cell r="B115" t="str">
            <v>NA</v>
          </cell>
          <cell r="D115">
            <v>0</v>
          </cell>
          <cell r="P115">
            <v>0</v>
          </cell>
          <cell r="V115">
            <v>0</v>
          </cell>
          <cell r="AB115">
            <v>0</v>
          </cell>
        </row>
        <row r="117">
          <cell r="A117" t="str">
            <v>Net Income to Common</v>
          </cell>
          <cell r="B117" t="str">
            <v>NA</v>
          </cell>
          <cell r="D117">
            <v>0</v>
          </cell>
          <cell r="J117">
            <v>-5541.8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11.33</v>
          </cell>
          <cell r="P117">
            <v>-32089.331999999999</v>
          </cell>
          <cell r="Q117">
            <v>0</v>
          </cell>
          <cell r="R117">
            <v>-15087.539000000001</v>
          </cell>
          <cell r="S117">
            <v>-20004</v>
          </cell>
          <cell r="T117">
            <v>-16227</v>
          </cell>
          <cell r="U117">
            <v>-11048</v>
          </cell>
          <cell r="V117">
            <v>-62366.539000000004</v>
          </cell>
          <cell r="W117">
            <v>0</v>
          </cell>
          <cell r="X117">
            <v>-9254</v>
          </cell>
          <cell r="Y117">
            <v>-6538</v>
          </cell>
          <cell r="Z117">
            <v>-2478</v>
          </cell>
          <cell r="AA117">
            <v>2493.75</v>
          </cell>
          <cell r="AB117">
            <v>-15776.25</v>
          </cell>
          <cell r="AC117">
            <v>0</v>
          </cell>
          <cell r="AD117">
            <v>52027.80279999999</v>
          </cell>
        </row>
        <row r="118">
          <cell r="A118" t="str">
            <v xml:space="preserve">    % of total revenue</v>
          </cell>
          <cell r="B118" t="str">
            <v>–</v>
          </cell>
          <cell r="D118" t="str">
            <v>NM</v>
          </cell>
          <cell r="J118">
            <v>-3.1983055640521028</v>
          </cell>
          <cell r="L118" t="str">
            <v>NM</v>
          </cell>
          <cell r="M118" t="str">
            <v>NM</v>
          </cell>
          <cell r="N118" t="str">
            <v>NM</v>
          </cell>
          <cell r="O118">
            <v>1</v>
          </cell>
          <cell r="P118">
            <v>-10.576593567227368</v>
          </cell>
          <cell r="R118">
            <v>-4.1529146710707403</v>
          </cell>
          <cell r="S118">
            <v>-2.1092366090257277</v>
          </cell>
          <cell r="T118">
            <v>-0.99059886453818446</v>
          </cell>
          <cell r="U118">
            <v>-0.36627656400225439</v>
          </cell>
          <cell r="V118">
            <v>-1.0453485358944705</v>
          </cell>
          <cell r="X118">
            <v>-0.20517937120305085</v>
          </cell>
          <cell r="Y118">
            <v>-0.11470175438596492</v>
          </cell>
          <cell r="Z118">
            <v>-3.5400000000000001E-2</v>
          </cell>
          <cell r="AA118">
            <v>3.0063291139240507E-2</v>
          </cell>
          <cell r="AB118">
            <v>-6.1855033483368099E-2</v>
          </cell>
          <cell r="AD118">
            <v>0.10199450072926303</v>
          </cell>
        </row>
        <row r="119">
          <cell r="A119" t="str">
            <v xml:space="preserve">    y/y %</v>
          </cell>
          <cell r="B119" t="str">
            <v>–</v>
          </cell>
          <cell r="D119" t="str">
            <v>NM</v>
          </cell>
          <cell r="J119" t="str">
            <v>–</v>
          </cell>
          <cell r="L119" t="str">
            <v>–</v>
          </cell>
          <cell r="M119" t="str">
            <v>–</v>
          </cell>
          <cell r="N119" t="str">
            <v>–</v>
          </cell>
          <cell r="O119" t="str">
            <v>–</v>
          </cell>
          <cell r="P119" t="str">
            <v>NM</v>
          </cell>
          <cell r="R119" t="str">
            <v>-</v>
          </cell>
          <cell r="S119" t="str">
            <v>-</v>
          </cell>
          <cell r="T119" t="str">
            <v>-</v>
          </cell>
          <cell r="U119">
            <v>-976.11032656663724</v>
          </cell>
          <cell r="V119" t="str">
            <v xml:space="preserve">NM  </v>
          </cell>
          <cell r="X119" t="str">
            <v xml:space="preserve">NM  </v>
          </cell>
          <cell r="Y119" t="str">
            <v xml:space="preserve">NM  </v>
          </cell>
          <cell r="Z119" t="str">
            <v xml:space="preserve">NM  </v>
          </cell>
          <cell r="AA119" t="str">
            <v xml:space="preserve">NM  </v>
          </cell>
          <cell r="AB119" t="str">
            <v xml:space="preserve">NM  </v>
          </cell>
        </row>
        <row r="120">
          <cell r="A120" t="str">
            <v xml:space="preserve">    q/q %</v>
          </cell>
          <cell r="B120" t="str">
            <v>–</v>
          </cell>
          <cell r="D120" t="str">
            <v>–</v>
          </cell>
          <cell r="J120" t="str">
            <v>–</v>
          </cell>
          <cell r="L120" t="str">
            <v>–</v>
          </cell>
          <cell r="M120" t="e">
            <v>#DIV/0!</v>
          </cell>
          <cell r="N120" t="e">
            <v>#DIV/0!</v>
          </cell>
          <cell r="O120" t="e">
            <v>#DIV/0!</v>
          </cell>
          <cell r="P120" t="str">
            <v>–</v>
          </cell>
          <cell r="R120">
            <v>-1332.6451015004413</v>
          </cell>
          <cell r="S120" t="str">
            <v xml:space="preserve">NM  </v>
          </cell>
          <cell r="T120" t="str">
            <v xml:space="preserve">NM  </v>
          </cell>
          <cell r="U120" t="str">
            <v xml:space="preserve">NM  </v>
          </cell>
          <cell r="V120" t="str">
            <v xml:space="preserve">NM  </v>
          </cell>
          <cell r="X120" t="str">
            <v xml:space="preserve">NM  </v>
          </cell>
          <cell r="Y120" t="str">
            <v xml:space="preserve">NM  </v>
          </cell>
          <cell r="Z120" t="str">
            <v xml:space="preserve">NM  </v>
          </cell>
          <cell r="AA120" t="str">
            <v xml:space="preserve">NM  </v>
          </cell>
          <cell r="AB120" t="str">
            <v>–</v>
          </cell>
        </row>
        <row r="122">
          <cell r="A122" t="str">
            <v xml:space="preserve"> </v>
          </cell>
          <cell r="B122" t="str">
            <v>NA</v>
          </cell>
          <cell r="D122">
            <v>0</v>
          </cell>
          <cell r="J122">
            <v>0</v>
          </cell>
          <cell r="P122">
            <v>-3060.5</v>
          </cell>
          <cell r="R122">
            <v>-4544.8419999999996</v>
          </cell>
          <cell r="S122">
            <v>0</v>
          </cell>
          <cell r="T122">
            <v>0</v>
          </cell>
          <cell r="U122">
            <v>0</v>
          </cell>
          <cell r="V122">
            <v>-4544.8419999999996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A123" t="str">
            <v>Goodwill amortization (after-tax)</v>
          </cell>
          <cell r="B123" t="str">
            <v>NA</v>
          </cell>
          <cell r="D123">
            <v>0</v>
          </cell>
          <cell r="P123">
            <v>0</v>
          </cell>
          <cell r="V123">
            <v>0</v>
          </cell>
          <cell r="AB123">
            <v>0</v>
          </cell>
        </row>
        <row r="124">
          <cell r="A124" t="str">
            <v>Amortized deferred stock compensation  (after-tax)</v>
          </cell>
          <cell r="P124">
            <v>0</v>
          </cell>
          <cell r="V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A125" t="str">
            <v>Income from discontinued operation (after-tax)</v>
          </cell>
          <cell r="B125" t="str">
            <v>NA</v>
          </cell>
          <cell r="D125">
            <v>0</v>
          </cell>
          <cell r="P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7">
          <cell r="A127" t="str">
            <v>Reported Net Income</v>
          </cell>
          <cell r="B127" t="str">
            <v>NA</v>
          </cell>
          <cell r="D127">
            <v>0</v>
          </cell>
          <cell r="J127">
            <v>-5541.8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11.33</v>
          </cell>
          <cell r="P127">
            <v>-35149.831999999995</v>
          </cell>
          <cell r="R127">
            <v>-19632.381000000001</v>
          </cell>
          <cell r="S127">
            <v>-20004</v>
          </cell>
          <cell r="T127">
            <v>-16227</v>
          </cell>
          <cell r="U127">
            <v>-11048</v>
          </cell>
          <cell r="V127">
            <v>-66911.381000000008</v>
          </cell>
          <cell r="W127">
            <v>0</v>
          </cell>
          <cell r="X127">
            <v>-9254</v>
          </cell>
          <cell r="Y127">
            <v>-6538</v>
          </cell>
          <cell r="Z127">
            <v>-2478</v>
          </cell>
          <cell r="AA127">
            <v>2493.75</v>
          </cell>
          <cell r="AB127">
            <v>-15776.25</v>
          </cell>
          <cell r="AC127">
            <v>0</v>
          </cell>
          <cell r="AD127">
            <v>52027.80279999999</v>
          </cell>
        </row>
        <row r="128">
          <cell r="A128" t="str">
            <v xml:space="preserve">    % of total revenue</v>
          </cell>
          <cell r="B128" t="str">
            <v>–</v>
          </cell>
          <cell r="D128" t="str">
            <v>NM</v>
          </cell>
          <cell r="J128">
            <v>-3.1983055640521028</v>
          </cell>
          <cell r="L128" t="str">
            <v>NM</v>
          </cell>
          <cell r="M128" t="str">
            <v>NM</v>
          </cell>
          <cell r="N128" t="str">
            <v>NM</v>
          </cell>
          <cell r="O128">
            <v>1</v>
          </cell>
          <cell r="P128">
            <v>-11.585329573713864</v>
          </cell>
          <cell r="R128">
            <v>-5.4039033856317094</v>
          </cell>
          <cell r="S128">
            <v>-2.1092366090257277</v>
          </cell>
          <cell r="T128">
            <v>-0.99059886453818446</v>
          </cell>
          <cell r="U128">
            <v>-0.36627656400225439</v>
          </cell>
          <cell r="V128">
            <v>-1.1215263069677011</v>
          </cell>
          <cell r="X128">
            <v>-0.20517937120305085</v>
          </cell>
          <cell r="Y128">
            <v>-0.11470175438596492</v>
          </cell>
          <cell r="Z128">
            <v>-3.5400000000000001E-2</v>
          </cell>
          <cell r="AA128">
            <v>3.0063291139240507E-2</v>
          </cell>
          <cell r="AB128">
            <v>-6.1855033483368099E-2</v>
          </cell>
          <cell r="AD128">
            <v>0.10199450072926303</v>
          </cell>
        </row>
        <row r="129">
          <cell r="A129" t="str">
            <v xml:space="preserve">    y/y %</v>
          </cell>
          <cell r="B129" t="str">
            <v>–</v>
          </cell>
          <cell r="D129" t="str">
            <v>NM</v>
          </cell>
          <cell r="J129" t="str">
            <v>NM</v>
          </cell>
          <cell r="L129" t="str">
            <v>–</v>
          </cell>
          <cell r="M129" t="str">
            <v>–</v>
          </cell>
          <cell r="N129" t="str">
            <v>–</v>
          </cell>
          <cell r="O129" t="str">
            <v>–</v>
          </cell>
          <cell r="P129" t="str">
            <v>NM</v>
          </cell>
          <cell r="R129" t="e">
            <v>#DIV/0!</v>
          </cell>
          <cell r="S129" t="e">
            <v>#DIV/0!</v>
          </cell>
          <cell r="T129" t="e">
            <v>#DIV/0!</v>
          </cell>
          <cell r="U129">
            <v>-976.11032656663724</v>
          </cell>
          <cell r="V129" t="str">
            <v xml:space="preserve">NM  </v>
          </cell>
          <cell r="X129" t="str">
            <v xml:space="preserve">NM  </v>
          </cell>
          <cell r="Y129" t="str">
            <v xml:space="preserve">NM  </v>
          </cell>
          <cell r="Z129" t="str">
            <v xml:space="preserve">NM  </v>
          </cell>
          <cell r="AA129" t="str">
            <v xml:space="preserve">NM  </v>
          </cell>
          <cell r="AB129" t="str">
            <v xml:space="preserve">NM  </v>
          </cell>
        </row>
        <row r="130">
          <cell r="A130" t="str">
            <v xml:space="preserve">    q/q %</v>
          </cell>
          <cell r="B130" t="str">
            <v>–</v>
          </cell>
          <cell r="D130" t="str">
            <v>–</v>
          </cell>
          <cell r="J130" t="str">
            <v>–</v>
          </cell>
          <cell r="L130" t="str">
            <v>–</v>
          </cell>
          <cell r="M130" t="e">
            <v>#DIV/0!</v>
          </cell>
          <cell r="N130" t="e">
            <v>#DIV/0!</v>
          </cell>
          <cell r="O130" t="e">
            <v>#DIV/0!</v>
          </cell>
          <cell r="P130" t="str">
            <v>–</v>
          </cell>
          <cell r="R130">
            <v>-1733.7785525154459</v>
          </cell>
          <cell r="S130" t="str">
            <v xml:space="preserve">NM  </v>
          </cell>
          <cell r="T130" t="str">
            <v xml:space="preserve">NM  </v>
          </cell>
          <cell r="U130" t="str">
            <v xml:space="preserve">NM  </v>
          </cell>
          <cell r="V130" t="str">
            <v>–</v>
          </cell>
          <cell r="X130" t="str">
            <v xml:space="preserve">NM  </v>
          </cell>
          <cell r="Y130" t="str">
            <v xml:space="preserve">NM  </v>
          </cell>
          <cell r="Z130" t="str">
            <v xml:space="preserve">NM  </v>
          </cell>
          <cell r="AA130" t="str">
            <v xml:space="preserve">NM  </v>
          </cell>
          <cell r="AB130" t="str">
            <v>–</v>
          </cell>
        </row>
        <row r="132">
          <cell r="A132" t="str">
            <v>Calculation of Cash Net Income:</v>
          </cell>
        </row>
        <row r="133">
          <cell r="A133" t="str">
            <v>Net income to common (excl. extraordinary)</v>
          </cell>
          <cell r="B133" t="str">
            <v>NA</v>
          </cell>
          <cell r="D133">
            <v>0</v>
          </cell>
          <cell r="J133">
            <v>-5541.8</v>
          </cell>
          <cell r="L133">
            <v>0</v>
          </cell>
          <cell r="M133">
            <v>0</v>
          </cell>
          <cell r="N133">
            <v>0</v>
          </cell>
          <cell r="O133">
            <v>11.33</v>
          </cell>
          <cell r="P133">
            <v>-32089.331999999999</v>
          </cell>
          <cell r="R133">
            <v>-15087.539000000001</v>
          </cell>
          <cell r="S133">
            <v>-20004</v>
          </cell>
          <cell r="T133">
            <v>-16227</v>
          </cell>
          <cell r="U133">
            <v>-11048</v>
          </cell>
          <cell r="V133">
            <v>-62366.539000000004</v>
          </cell>
          <cell r="X133">
            <v>-9254</v>
          </cell>
          <cell r="Y133">
            <v>-6538</v>
          </cell>
          <cell r="Z133">
            <v>-2478</v>
          </cell>
          <cell r="AA133">
            <v>2493.75</v>
          </cell>
          <cell r="AB133">
            <v>-15776.25</v>
          </cell>
          <cell r="AD133">
            <v>52027.80279999999</v>
          </cell>
        </row>
        <row r="134">
          <cell r="A134" t="str">
            <v>+ Amortization (def &amp; gw)</v>
          </cell>
          <cell r="B134" t="str">
            <v>NA</v>
          </cell>
          <cell r="D134">
            <v>0</v>
          </cell>
          <cell r="J134">
            <v>13.651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1896.4830000000002</v>
          </cell>
          <cell r="R134">
            <v>922</v>
          </cell>
          <cell r="S134">
            <v>921</v>
          </cell>
          <cell r="T134">
            <v>860</v>
          </cell>
          <cell r="U134">
            <v>860</v>
          </cell>
          <cell r="V134">
            <v>3563</v>
          </cell>
          <cell r="X134">
            <v>860</v>
          </cell>
          <cell r="Y134">
            <v>412.827</v>
          </cell>
          <cell r="Z134">
            <v>0</v>
          </cell>
          <cell r="AA134">
            <v>0</v>
          </cell>
          <cell r="AB134">
            <v>1272.827</v>
          </cell>
          <cell r="AD134">
            <v>0</v>
          </cell>
        </row>
        <row r="135">
          <cell r="A135" t="str">
            <v>+ Other non-cash Items</v>
          </cell>
          <cell r="B135" t="str">
            <v>NA</v>
          </cell>
          <cell r="D135">
            <v>0</v>
          </cell>
          <cell r="J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A136" t="str">
            <v xml:space="preserve">    Total Cash Net Income</v>
          </cell>
          <cell r="B136" t="str">
            <v>NA</v>
          </cell>
          <cell r="D136">
            <v>0</v>
          </cell>
          <cell r="J136">
            <v>-5528.1490000000003</v>
          </cell>
          <cell r="L136">
            <v>0</v>
          </cell>
          <cell r="M136">
            <v>0</v>
          </cell>
          <cell r="N136">
            <v>0</v>
          </cell>
          <cell r="O136">
            <v>11.33</v>
          </cell>
          <cell r="P136">
            <v>-30192.848999999998</v>
          </cell>
          <cell r="R136">
            <v>-14165.539000000001</v>
          </cell>
          <cell r="S136">
            <v>-19083</v>
          </cell>
          <cell r="T136">
            <v>-15367</v>
          </cell>
          <cell r="U136">
            <v>-10188</v>
          </cell>
          <cell r="V136">
            <v>-58803.539000000004</v>
          </cell>
          <cell r="X136">
            <v>-8394</v>
          </cell>
          <cell r="Y136">
            <v>-6125.1729999999998</v>
          </cell>
          <cell r="Z136">
            <v>-2478</v>
          </cell>
          <cell r="AA136">
            <v>2493.75</v>
          </cell>
          <cell r="AB136">
            <v>-14503.423000000001</v>
          </cell>
          <cell r="AD136">
            <v>52027.80279999999</v>
          </cell>
        </row>
        <row r="137">
          <cell r="A137" t="str">
            <v xml:space="preserve">    % of total revenue</v>
          </cell>
          <cell r="B137" t="str">
            <v>–</v>
          </cell>
          <cell r="D137" t="str">
            <v>NM</v>
          </cell>
          <cell r="J137">
            <v>-3.1904272448679252</v>
          </cell>
          <cell r="L137" t="str">
            <v>NM</v>
          </cell>
          <cell r="M137" t="str">
            <v>NM</v>
          </cell>
          <cell r="N137" t="str">
            <v>NM</v>
          </cell>
          <cell r="O137">
            <v>1</v>
          </cell>
          <cell r="P137">
            <v>-9.9515157407972001</v>
          </cell>
          <cell r="R137">
            <v>-3.8991299201761631</v>
          </cell>
          <cell r="S137">
            <v>-2.0121256853648251</v>
          </cell>
          <cell r="T137">
            <v>-0.93809901715401989</v>
          </cell>
          <cell r="U137">
            <v>-0.33776481119252066</v>
          </cell>
          <cell r="V137">
            <v>-0.98562778029198306</v>
          </cell>
          <cell r="X137">
            <v>-0.18611148064387389</v>
          </cell>
          <cell r="Y137">
            <v>-0.10745917543859648</v>
          </cell>
          <cell r="Z137">
            <v>-3.5400000000000001E-2</v>
          </cell>
          <cell r="AA137">
            <v>3.0063291139240507E-2</v>
          </cell>
          <cell r="AB137">
            <v>-5.6864572714583693E-2</v>
          </cell>
          <cell r="AD137">
            <v>0.10199450072926303</v>
          </cell>
        </row>
        <row r="138">
          <cell r="A138" t="str">
            <v xml:space="preserve">    y/y %</v>
          </cell>
          <cell r="B138" t="str">
            <v>–</v>
          </cell>
          <cell r="D138" t="str">
            <v>NM</v>
          </cell>
          <cell r="J138" t="str">
            <v>NM</v>
          </cell>
          <cell r="L138" t="str">
            <v>–</v>
          </cell>
          <cell r="M138" t="str">
            <v>–</v>
          </cell>
          <cell r="N138" t="str">
            <v>–</v>
          </cell>
          <cell r="O138" t="str">
            <v>–</v>
          </cell>
          <cell r="P138" t="str">
            <v>NM</v>
          </cell>
          <cell r="R138" t="e">
            <v>#DIV/0!</v>
          </cell>
          <cell r="S138" t="e">
            <v>#DIV/0!</v>
          </cell>
          <cell r="T138" t="e">
            <v>#DIV/0!</v>
          </cell>
          <cell r="U138">
            <v>-900.2056487202118</v>
          </cell>
          <cell r="V138" t="str">
            <v xml:space="preserve">NM  </v>
          </cell>
          <cell r="X138" t="str">
            <v xml:space="preserve">NM  </v>
          </cell>
          <cell r="Y138" t="str">
            <v xml:space="preserve">NM  </v>
          </cell>
          <cell r="Z138" t="str">
            <v xml:space="preserve">NM  </v>
          </cell>
          <cell r="AA138" t="str">
            <v xml:space="preserve">NM  </v>
          </cell>
          <cell r="AB138" t="str">
            <v xml:space="preserve">NM  </v>
          </cell>
        </row>
        <row r="139">
          <cell r="A139" t="str">
            <v xml:space="preserve">    q/q %</v>
          </cell>
          <cell r="B139" t="str">
            <v>–</v>
          </cell>
          <cell r="D139" t="str">
            <v>–</v>
          </cell>
          <cell r="J139" t="str">
            <v>–</v>
          </cell>
          <cell r="L139" t="str">
            <v>–</v>
          </cell>
          <cell r="M139" t="e">
            <v>#DIV/0!</v>
          </cell>
          <cell r="N139" t="e">
            <v>#DIV/0!</v>
          </cell>
          <cell r="O139" t="e">
            <v>#DIV/0!</v>
          </cell>
          <cell r="P139" t="str">
            <v>–</v>
          </cell>
          <cell r="R139">
            <v>-1251.2682259488085</v>
          </cell>
          <cell r="S139" t="str">
            <v xml:space="preserve">NM  </v>
          </cell>
          <cell r="T139" t="str">
            <v xml:space="preserve">NM  </v>
          </cell>
          <cell r="U139" t="str">
            <v xml:space="preserve">NM  </v>
          </cell>
          <cell r="V139" t="str">
            <v xml:space="preserve">NM  </v>
          </cell>
          <cell r="X139" t="str">
            <v xml:space="preserve">NM  </v>
          </cell>
          <cell r="Y139" t="str">
            <v xml:space="preserve">NM  </v>
          </cell>
          <cell r="Z139" t="str">
            <v xml:space="preserve">NM  </v>
          </cell>
          <cell r="AA139" t="str">
            <v xml:space="preserve">NM  </v>
          </cell>
        </row>
        <row r="141">
          <cell r="A141" t="str">
            <v>Impact of dilution on net income</v>
          </cell>
          <cell r="B141" t="str">
            <v>NA</v>
          </cell>
          <cell r="D141">
            <v>0</v>
          </cell>
          <cell r="J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 t="str">
            <v>Diluted Net Income (excld. extraordinary)</v>
          </cell>
          <cell r="B142" t="str">
            <v>NA</v>
          </cell>
          <cell r="D142">
            <v>0</v>
          </cell>
          <cell r="J142">
            <v>-5541.8</v>
          </cell>
          <cell r="L142">
            <v>0</v>
          </cell>
          <cell r="M142">
            <v>0</v>
          </cell>
          <cell r="N142">
            <v>0</v>
          </cell>
          <cell r="O142">
            <v>11.33</v>
          </cell>
          <cell r="P142">
            <v>-32089.331999999999</v>
          </cell>
          <cell r="R142">
            <v>-15087.539000000001</v>
          </cell>
          <cell r="S142">
            <v>-20004</v>
          </cell>
          <cell r="T142">
            <v>-16227</v>
          </cell>
          <cell r="U142">
            <v>-11048</v>
          </cell>
          <cell r="V142">
            <v>-62366.539000000004</v>
          </cell>
          <cell r="X142">
            <v>-9254</v>
          </cell>
          <cell r="Y142">
            <v>-6538</v>
          </cell>
          <cell r="Z142">
            <v>-2478</v>
          </cell>
          <cell r="AA142">
            <v>2493.75</v>
          </cell>
          <cell r="AB142">
            <v>-15776.25</v>
          </cell>
          <cell r="AC142">
            <v>0</v>
          </cell>
          <cell r="AD142">
            <v>52027.80279999999</v>
          </cell>
        </row>
        <row r="143">
          <cell r="A143" t="str">
            <v xml:space="preserve">    % of total revenue</v>
          </cell>
          <cell r="B143" t="str">
            <v>–</v>
          </cell>
          <cell r="D143" t="str">
            <v>NM</v>
          </cell>
          <cell r="J143">
            <v>-3.1983055640521028</v>
          </cell>
          <cell r="L143" t="str">
            <v>NM</v>
          </cell>
          <cell r="M143" t="str">
            <v>NM</v>
          </cell>
          <cell r="N143" t="str">
            <v>NM</v>
          </cell>
          <cell r="O143">
            <v>1</v>
          </cell>
          <cell r="P143">
            <v>-10.576593567227368</v>
          </cell>
          <cell r="R143">
            <v>-4.1529146710707403</v>
          </cell>
          <cell r="S143">
            <v>-2.1092366090257277</v>
          </cell>
          <cell r="T143">
            <v>-0.99059886453818446</v>
          </cell>
          <cell r="U143">
            <v>-0.36627656400225439</v>
          </cell>
          <cell r="V143">
            <v>-1.0453485358944705</v>
          </cell>
          <cell r="X143">
            <v>-0.20517937120305085</v>
          </cell>
          <cell r="Y143">
            <v>-0.11470175438596492</v>
          </cell>
          <cell r="Z143">
            <v>-3.5400000000000001E-2</v>
          </cell>
          <cell r="AA143">
            <v>3.0063291139240507E-2</v>
          </cell>
          <cell r="AB143">
            <v>-6.1855033483368099E-2</v>
          </cell>
          <cell r="AD143">
            <v>0.10199450072926303</v>
          </cell>
        </row>
        <row r="144">
          <cell r="A144" t="str">
            <v xml:space="preserve">    y/y %</v>
          </cell>
          <cell r="B144" t="str">
            <v>–</v>
          </cell>
          <cell r="D144" t="str">
            <v>NM</v>
          </cell>
          <cell r="J144" t="str">
            <v>NM</v>
          </cell>
          <cell r="L144" t="str">
            <v>–</v>
          </cell>
          <cell r="M144" t="str">
            <v>–</v>
          </cell>
          <cell r="N144" t="str">
            <v>–</v>
          </cell>
          <cell r="O144" t="str">
            <v>–</v>
          </cell>
          <cell r="P144" t="str">
            <v>–</v>
          </cell>
          <cell r="R144" t="e">
            <v>#DIV/0!</v>
          </cell>
          <cell r="S144" t="e">
            <v>#DIV/0!</v>
          </cell>
          <cell r="T144" t="e">
            <v>#DIV/0!</v>
          </cell>
          <cell r="U144">
            <v>-976.11032656663724</v>
          </cell>
          <cell r="V144" t="str">
            <v>–</v>
          </cell>
          <cell r="X144" t="str">
            <v xml:space="preserve">NM  </v>
          </cell>
          <cell r="Y144" t="str">
            <v xml:space="preserve">NM  </v>
          </cell>
          <cell r="Z144" t="str">
            <v xml:space="preserve">NM  </v>
          </cell>
          <cell r="AA144" t="str">
            <v xml:space="preserve">NM  </v>
          </cell>
        </row>
        <row r="145">
          <cell r="A145" t="str">
            <v xml:space="preserve">    q/q %</v>
          </cell>
          <cell r="B145" t="str">
            <v>–</v>
          </cell>
          <cell r="D145" t="str">
            <v>–</v>
          </cell>
          <cell r="J145" t="str">
            <v>–</v>
          </cell>
          <cell r="L145" t="str">
            <v>–</v>
          </cell>
          <cell r="M145" t="e">
            <v>#DIV/0!</v>
          </cell>
          <cell r="N145" t="e">
            <v>#DIV/0!</v>
          </cell>
          <cell r="O145" t="e">
            <v>#DIV/0!</v>
          </cell>
          <cell r="P145" t="str">
            <v>NM</v>
          </cell>
          <cell r="R145">
            <v>-1332.6451015004413</v>
          </cell>
          <cell r="S145" t="str">
            <v xml:space="preserve">NM  </v>
          </cell>
          <cell r="T145" t="str">
            <v xml:space="preserve">NM  </v>
          </cell>
          <cell r="U145" t="str">
            <v xml:space="preserve">NM  </v>
          </cell>
          <cell r="X145" t="str">
            <v xml:space="preserve">NM  </v>
          </cell>
          <cell r="Y145" t="str">
            <v xml:space="preserve">NM  </v>
          </cell>
          <cell r="Z145" t="str">
            <v xml:space="preserve">NM  </v>
          </cell>
          <cell r="AA145" t="str">
            <v xml:space="preserve">NM  </v>
          </cell>
        </row>
        <row r="147">
          <cell r="A147" t="str">
            <v>Basic shares outstanding</v>
          </cell>
          <cell r="B147" t="str">
            <v>NA</v>
          </cell>
          <cell r="J147">
            <v>11919</v>
          </cell>
          <cell r="L147">
            <v>13542</v>
          </cell>
          <cell r="M147">
            <v>14557.1</v>
          </cell>
          <cell r="N147">
            <v>14557.1</v>
          </cell>
          <cell r="P147">
            <v>18051</v>
          </cell>
          <cell r="R147">
            <v>24219</v>
          </cell>
          <cell r="S147">
            <v>109558.435</v>
          </cell>
          <cell r="T147">
            <v>118774.10799999999</v>
          </cell>
          <cell r="U147">
            <v>124344</v>
          </cell>
          <cell r="V147">
            <v>94223.885750000001</v>
          </cell>
          <cell r="X147">
            <v>129173</v>
          </cell>
          <cell r="Y147">
            <v>133173</v>
          </cell>
          <cell r="Z147">
            <v>137173</v>
          </cell>
          <cell r="AA147">
            <v>141173</v>
          </cell>
          <cell r="AB147">
            <v>135173</v>
          </cell>
          <cell r="AD147">
            <v>141173</v>
          </cell>
        </row>
        <row r="148">
          <cell r="A148" t="str">
            <v>Basic shares outstanding</v>
          </cell>
          <cell r="B148" t="str">
            <v>NA</v>
          </cell>
          <cell r="D148">
            <v>0</v>
          </cell>
          <cell r="J148">
            <v>11919</v>
          </cell>
          <cell r="L148">
            <v>13542</v>
          </cell>
          <cell r="M148">
            <v>14557.1</v>
          </cell>
          <cell r="N148">
            <v>14557.1</v>
          </cell>
          <cell r="P148">
            <v>18051</v>
          </cell>
          <cell r="R148">
            <v>24219</v>
          </cell>
          <cell r="S148">
            <v>109558.435</v>
          </cell>
          <cell r="T148">
            <v>118774.10799999999</v>
          </cell>
          <cell r="U148">
            <v>124344</v>
          </cell>
          <cell r="V148">
            <v>94223.885750000001</v>
          </cell>
          <cell r="X148">
            <v>129173</v>
          </cell>
          <cell r="Y148">
            <v>133173</v>
          </cell>
          <cell r="Z148">
            <v>137173</v>
          </cell>
          <cell r="AA148">
            <v>141173</v>
          </cell>
          <cell r="AB148">
            <v>135173</v>
          </cell>
          <cell r="AD148">
            <v>141173</v>
          </cell>
        </row>
        <row r="149">
          <cell r="A149" t="str">
            <v>Proforma Diluted shares outstanding</v>
          </cell>
          <cell r="B149" t="str">
            <v>NA</v>
          </cell>
          <cell r="D149">
            <v>0</v>
          </cell>
          <cell r="J149">
            <v>11919</v>
          </cell>
          <cell r="L149">
            <v>13542</v>
          </cell>
          <cell r="M149">
            <v>14557.1</v>
          </cell>
          <cell r="N149">
            <v>14557.1</v>
          </cell>
          <cell r="O149">
            <v>0</v>
          </cell>
          <cell r="P149">
            <v>18051</v>
          </cell>
          <cell r="R149">
            <v>24219</v>
          </cell>
          <cell r="S149">
            <v>109558.435</v>
          </cell>
          <cell r="T149">
            <v>118774.10799999999</v>
          </cell>
          <cell r="U149">
            <v>124344</v>
          </cell>
          <cell r="V149">
            <v>94223.885750000001</v>
          </cell>
          <cell r="X149">
            <v>129173</v>
          </cell>
          <cell r="Y149">
            <v>133173</v>
          </cell>
          <cell r="Z149">
            <v>137173</v>
          </cell>
          <cell r="AA149">
            <v>141173</v>
          </cell>
          <cell r="AB149">
            <v>135173</v>
          </cell>
          <cell r="AD149">
            <v>147500</v>
          </cell>
        </row>
        <row r="150">
          <cell r="A150" t="str">
            <v>Proforma Diluted shares outstanding</v>
          </cell>
          <cell r="B150" t="str">
            <v>NA</v>
          </cell>
          <cell r="D150">
            <v>0</v>
          </cell>
          <cell r="J150">
            <v>11919</v>
          </cell>
          <cell r="L150">
            <v>13542</v>
          </cell>
          <cell r="M150">
            <v>14557.1</v>
          </cell>
          <cell r="N150">
            <v>14557.1</v>
          </cell>
          <cell r="O150">
            <v>0</v>
          </cell>
          <cell r="P150">
            <v>18051</v>
          </cell>
          <cell r="R150">
            <v>24219</v>
          </cell>
          <cell r="S150">
            <v>109558.435</v>
          </cell>
          <cell r="T150">
            <v>118774.10799999999</v>
          </cell>
          <cell r="U150">
            <v>124344</v>
          </cell>
          <cell r="V150">
            <v>115587</v>
          </cell>
          <cell r="X150">
            <v>129173</v>
          </cell>
          <cell r="Y150">
            <v>133173</v>
          </cell>
          <cell r="Z150">
            <v>137173</v>
          </cell>
          <cell r="AA150">
            <v>141173</v>
          </cell>
          <cell r="AB150">
            <v>135173</v>
          </cell>
          <cell r="AC150">
            <v>136673</v>
          </cell>
          <cell r="AD150">
            <v>147500</v>
          </cell>
        </row>
        <row r="152">
          <cell r="A152" t="str">
            <v>Basic EPS (excl. extraordinary)</v>
          </cell>
          <cell r="B152" t="str">
            <v>NA</v>
          </cell>
          <cell r="D152" t="e">
            <v>#DIV/0!</v>
          </cell>
          <cell r="J152">
            <v>-0.46495511368403392</v>
          </cell>
          <cell r="L152">
            <v>0</v>
          </cell>
          <cell r="M152">
            <v>0</v>
          </cell>
          <cell r="N152">
            <v>0</v>
          </cell>
          <cell r="O152" t="e">
            <v>#DIV/0!</v>
          </cell>
          <cell r="P152">
            <v>-1.7777038391224862</v>
          </cell>
          <cell r="R152">
            <v>-0.62296292167306666</v>
          </cell>
          <cell r="S152">
            <v>-0.18258749314920389</v>
          </cell>
          <cell r="T152">
            <v>-0.13662068504021097</v>
          </cell>
          <cell r="U152">
            <v>-8.8850286302515596E-2</v>
          </cell>
          <cell r="V152">
            <v>-0.66189733636621972</v>
          </cell>
          <cell r="X152">
            <v>-7.164035827920695E-2</v>
          </cell>
          <cell r="Y152">
            <v>-4.9094035577782281E-2</v>
          </cell>
          <cell r="Z152">
            <v>-1.8064779512003092E-2</v>
          </cell>
          <cell r="AA152">
            <v>1.7664496752211826E-2</v>
          </cell>
          <cell r="AB152">
            <v>-0.11671154742441169</v>
          </cell>
          <cell r="AD152">
            <v>0.36853932975852316</v>
          </cell>
        </row>
        <row r="153">
          <cell r="A153" t="str">
            <v xml:space="preserve">    y/y %</v>
          </cell>
          <cell r="B153" t="str">
            <v>–</v>
          </cell>
          <cell r="D153" t="e">
            <v>#DIV/0!</v>
          </cell>
          <cell r="J153" t="str">
            <v>–</v>
          </cell>
          <cell r="L153" t="str">
            <v>–</v>
          </cell>
          <cell r="M153" t="str">
            <v>–</v>
          </cell>
          <cell r="N153" t="str">
            <v>–</v>
          </cell>
          <cell r="O153" t="str">
            <v>–</v>
          </cell>
          <cell r="P153" t="str">
            <v>NM</v>
          </cell>
          <cell r="R153" t="e">
            <v>#DIV/0!</v>
          </cell>
          <cell r="S153" t="e">
            <v>#DIV/0!</v>
          </cell>
          <cell r="T153" t="e">
            <v>#DIV/0!</v>
          </cell>
          <cell r="U153" t="e">
            <v>#DIV/0!</v>
          </cell>
          <cell r="V153" t="str">
            <v xml:space="preserve">NM  </v>
          </cell>
          <cell r="X153" t="str">
            <v xml:space="preserve">NM  </v>
          </cell>
          <cell r="Y153" t="str">
            <v xml:space="preserve">NM  </v>
          </cell>
          <cell r="Z153" t="str">
            <v xml:space="preserve">NM  </v>
          </cell>
          <cell r="AA153" t="str">
            <v xml:space="preserve">NM  </v>
          </cell>
          <cell r="AB153" t="str">
            <v xml:space="preserve">NM  </v>
          </cell>
        </row>
        <row r="154">
          <cell r="A154" t="str">
            <v xml:space="preserve">    q/q %</v>
          </cell>
          <cell r="B154" t="str">
            <v>–</v>
          </cell>
          <cell r="D154" t="str">
            <v>–</v>
          </cell>
          <cell r="J154" t="str">
            <v>–</v>
          </cell>
          <cell r="L154" t="str">
            <v>–</v>
          </cell>
          <cell r="M154" t="e">
            <v>#DIV/0!</v>
          </cell>
          <cell r="N154" t="e">
            <v>#DIV/0!</v>
          </cell>
          <cell r="O154" t="e">
            <v>#DIV/0!</v>
          </cell>
          <cell r="P154" t="str">
            <v>–</v>
          </cell>
          <cell r="R154" t="e">
            <v>#DIV/0!</v>
          </cell>
          <cell r="S154" t="str">
            <v xml:space="preserve">NM  </v>
          </cell>
          <cell r="T154" t="str">
            <v xml:space="preserve">NM  </v>
          </cell>
          <cell r="U154" t="str">
            <v xml:space="preserve">NM  </v>
          </cell>
          <cell r="V154" t="str">
            <v>–</v>
          </cell>
          <cell r="X154" t="str">
            <v xml:space="preserve">NM  </v>
          </cell>
          <cell r="Y154" t="str">
            <v xml:space="preserve">NM  </v>
          </cell>
          <cell r="Z154" t="str">
            <v xml:space="preserve">NM  </v>
          </cell>
          <cell r="AA154" t="str">
            <v xml:space="preserve">NM  </v>
          </cell>
          <cell r="AB154" t="str">
            <v>–</v>
          </cell>
        </row>
        <row r="156">
          <cell r="A156" t="str">
            <v>Dliuted EPS</v>
          </cell>
          <cell r="B156" t="str">
            <v>NA</v>
          </cell>
          <cell r="D156" t="e">
            <v>#DIV/0!</v>
          </cell>
          <cell r="J156">
            <v>-0.46495511368403392</v>
          </cell>
          <cell r="L156">
            <v>0</v>
          </cell>
          <cell r="M156">
            <v>0</v>
          </cell>
          <cell r="N156">
            <v>0</v>
          </cell>
          <cell r="O156" t="e">
            <v>#DIV/0!</v>
          </cell>
          <cell r="P156">
            <v>-1.7777038391224862</v>
          </cell>
          <cell r="R156">
            <v>-0.62296292167306666</v>
          </cell>
          <cell r="S156">
            <v>-0.18258749314920389</v>
          </cell>
          <cell r="T156">
            <v>-0.13662068504021097</v>
          </cell>
          <cell r="U156">
            <v>-8.8850286302515596E-2</v>
          </cell>
          <cell r="V156">
            <v>-0.53956361009456089</v>
          </cell>
          <cell r="X156">
            <v>-7.164035827920695E-2</v>
          </cell>
          <cell r="Y156">
            <v>-4.9094035577782281E-2</v>
          </cell>
          <cell r="Z156">
            <v>-1.8064779512003092E-2</v>
          </cell>
          <cell r="AA156">
            <v>1.7664496752211826E-2</v>
          </cell>
          <cell r="AB156">
            <v>-0.11671154742441169</v>
          </cell>
          <cell r="AC156">
            <v>0</v>
          </cell>
          <cell r="AD156">
            <v>0.35273086644067791</v>
          </cell>
        </row>
        <row r="157">
          <cell r="A157" t="str">
            <v xml:space="preserve">    y/y %</v>
          </cell>
          <cell r="B157" t="str">
            <v>–</v>
          </cell>
          <cell r="D157" t="e">
            <v>#DIV/0!</v>
          </cell>
          <cell r="J157" t="str">
            <v>–</v>
          </cell>
          <cell r="L157" t="str">
            <v>–</v>
          </cell>
          <cell r="M157" t="str">
            <v>–</v>
          </cell>
          <cell r="N157" t="str">
            <v>–</v>
          </cell>
          <cell r="O157" t="str">
            <v>–</v>
          </cell>
          <cell r="P157" t="str">
            <v>NM</v>
          </cell>
          <cell r="R157" t="str">
            <v xml:space="preserve">NM  </v>
          </cell>
          <cell r="S157" t="str">
            <v xml:space="preserve">NM  </v>
          </cell>
          <cell r="T157" t="str">
            <v xml:space="preserve">NM  </v>
          </cell>
          <cell r="U157" t="e">
            <v>#DIV/0!</v>
          </cell>
          <cell r="V157" t="str">
            <v xml:space="preserve">NM  </v>
          </cell>
          <cell r="X157" t="str">
            <v xml:space="preserve">NM  </v>
          </cell>
          <cell r="Y157" t="str">
            <v xml:space="preserve">NM  </v>
          </cell>
          <cell r="Z157" t="str">
            <v xml:space="preserve">NM  </v>
          </cell>
          <cell r="AA157" t="str">
            <v xml:space="preserve">NM  </v>
          </cell>
          <cell r="AB157" t="str">
            <v xml:space="preserve">NM  </v>
          </cell>
          <cell r="AD157">
            <v>-4.022244792608241</v>
          </cell>
        </row>
        <row r="158">
          <cell r="A158" t="str">
            <v xml:space="preserve">    q/q %</v>
          </cell>
          <cell r="B158" t="str">
            <v>–</v>
          </cell>
          <cell r="D158" t="str">
            <v>–</v>
          </cell>
          <cell r="J158" t="str">
            <v>–</v>
          </cell>
          <cell r="L158" t="str">
            <v>–</v>
          </cell>
          <cell r="M158" t="e">
            <v>#DIV/0!</v>
          </cell>
          <cell r="N158" t="e">
            <v>#DIV/0!</v>
          </cell>
          <cell r="O158" t="e">
            <v>#DIV/0!</v>
          </cell>
          <cell r="P158" t="str">
            <v>–</v>
          </cell>
          <cell r="R158" t="e">
            <v>#DIV/0!</v>
          </cell>
          <cell r="S158" t="str">
            <v xml:space="preserve">NM  </v>
          </cell>
          <cell r="T158" t="str">
            <v xml:space="preserve">NM  </v>
          </cell>
          <cell r="U158" t="str">
            <v xml:space="preserve">NM  </v>
          </cell>
          <cell r="V158" t="str">
            <v>–</v>
          </cell>
          <cell r="X158" t="str">
            <v xml:space="preserve">NM  </v>
          </cell>
          <cell r="Y158" t="str">
            <v xml:space="preserve">NM  </v>
          </cell>
          <cell r="Z158" t="str">
            <v xml:space="preserve">NM  </v>
          </cell>
          <cell r="AA158" t="str">
            <v xml:space="preserve">NM  </v>
          </cell>
          <cell r="AB158" t="str">
            <v>–</v>
          </cell>
        </row>
        <row r="160">
          <cell r="A160" t="str">
            <v>Cash EPS (excl. extraordinary)</v>
          </cell>
          <cell r="B160" t="str">
            <v>NA</v>
          </cell>
          <cell r="D160" t="e">
            <v>#DIV/0!</v>
          </cell>
          <cell r="J160">
            <v>-0.46380979947982215</v>
          </cell>
          <cell r="L160">
            <v>0</v>
          </cell>
          <cell r="M160">
            <v>0</v>
          </cell>
          <cell r="N160">
            <v>0</v>
          </cell>
          <cell r="O160" t="e">
            <v>#DIV/0!</v>
          </cell>
          <cell r="P160">
            <v>-1.6726413495097223</v>
          </cell>
          <cell r="R160">
            <v>-0.58489363722697063</v>
          </cell>
          <cell r="S160">
            <v>-0.17418102038423605</v>
          </cell>
          <cell r="T160">
            <v>-0.12938004973272457</v>
          </cell>
          <cell r="U160">
            <v>-8.1933989577301677E-2</v>
          </cell>
          <cell r="V160">
            <v>-0.624083145499017</v>
          </cell>
          <cell r="X160">
            <v>-6.4982620207009206E-2</v>
          </cell>
          <cell r="Y160">
            <v>-4.5994105411757635E-2</v>
          </cell>
          <cell r="Z160">
            <v>-1.8064779512003092E-2</v>
          </cell>
          <cell r="AA160">
            <v>1.7664496752211826E-2</v>
          </cell>
          <cell r="AB160">
            <v>-0.10729526606644818</v>
          </cell>
          <cell r="AD160">
            <v>0.36853932975852316</v>
          </cell>
        </row>
        <row r="161">
          <cell r="A161" t="str">
            <v xml:space="preserve">    y/y %</v>
          </cell>
          <cell r="B161" t="str">
            <v>–</v>
          </cell>
          <cell r="D161" t="e">
            <v>#DIV/0!</v>
          </cell>
          <cell r="J161" t="str">
            <v>–</v>
          </cell>
          <cell r="L161" t="str">
            <v>–</v>
          </cell>
          <cell r="M161" t="str">
            <v>–</v>
          </cell>
          <cell r="N161" t="str">
            <v>–</v>
          </cell>
          <cell r="O161" t="str">
            <v>–</v>
          </cell>
          <cell r="P161" t="str">
            <v>NM</v>
          </cell>
          <cell r="R161" t="e">
            <v>#DIV/0!</v>
          </cell>
          <cell r="S161" t="e">
            <v>#DIV/0!</v>
          </cell>
          <cell r="T161" t="e">
            <v>#DIV/0!</v>
          </cell>
          <cell r="U161" t="e">
            <v>#DIV/0!</v>
          </cell>
          <cell r="V161" t="str">
            <v xml:space="preserve">NM  </v>
          </cell>
          <cell r="X161" t="str">
            <v xml:space="preserve">NM  </v>
          </cell>
          <cell r="Y161" t="str">
            <v xml:space="preserve">NM  </v>
          </cell>
          <cell r="Z161" t="str">
            <v xml:space="preserve">NM  </v>
          </cell>
          <cell r="AA161" t="str">
            <v xml:space="preserve">NM  </v>
          </cell>
          <cell r="AB161" t="str">
            <v xml:space="preserve">NM  </v>
          </cell>
        </row>
        <row r="162">
          <cell r="A162" t="str">
            <v xml:space="preserve">    q/q %</v>
          </cell>
          <cell r="B162" t="str">
            <v>–</v>
          </cell>
          <cell r="D162" t="str">
            <v>–</v>
          </cell>
          <cell r="J162" t="str">
            <v>–</v>
          </cell>
          <cell r="L162" t="str">
            <v>–</v>
          </cell>
          <cell r="M162" t="e">
            <v>#DIV/0!</v>
          </cell>
          <cell r="N162" t="e">
            <v>#DIV/0!</v>
          </cell>
          <cell r="O162" t="e">
            <v>#DIV/0!</v>
          </cell>
          <cell r="P162" t="str">
            <v>–</v>
          </cell>
          <cell r="R162" t="e">
            <v>#DIV/0!</v>
          </cell>
          <cell r="S162" t="str">
            <v xml:space="preserve">NM  </v>
          </cell>
          <cell r="T162" t="str">
            <v xml:space="preserve">NM  </v>
          </cell>
          <cell r="U162" t="str">
            <v xml:space="preserve">NM  </v>
          </cell>
          <cell r="V162" t="str">
            <v>–</v>
          </cell>
          <cell r="X162" t="str">
            <v xml:space="preserve">NM  </v>
          </cell>
          <cell r="Y162" t="str">
            <v xml:space="preserve">NM  </v>
          </cell>
          <cell r="Z162" t="str">
            <v xml:space="preserve">NM  </v>
          </cell>
          <cell r="AA162" t="str">
            <v xml:space="preserve">NM  </v>
          </cell>
          <cell r="AB162" t="str">
            <v>–</v>
          </cell>
        </row>
        <row r="164">
          <cell r="A164" t="str">
            <v>Reported Basic EPS</v>
          </cell>
          <cell r="B164" t="str">
            <v>NA</v>
          </cell>
          <cell r="D164" t="e">
            <v>#DIV/0!</v>
          </cell>
          <cell r="J164">
            <v>-0.46495511368403392</v>
          </cell>
          <cell r="L164">
            <v>0</v>
          </cell>
          <cell r="M164">
            <v>0</v>
          </cell>
          <cell r="N164">
            <v>0</v>
          </cell>
          <cell r="O164" t="e">
            <v>#DIV/0!</v>
          </cell>
          <cell r="P164">
            <v>-1.9472512326186913</v>
          </cell>
          <cell r="R164">
            <v>-0.81061897683636819</v>
          </cell>
          <cell r="S164">
            <v>-0.18258749314920389</v>
          </cell>
          <cell r="T164">
            <v>-0.13662068504021097</v>
          </cell>
          <cell r="U164">
            <v>-8.8850286302515596E-2</v>
          </cell>
          <cell r="V164">
            <v>-0.71013183618358688</v>
          </cell>
          <cell r="X164">
            <v>-7.164035827920695E-2</v>
          </cell>
          <cell r="Y164">
            <v>-4.9094035577782281E-2</v>
          </cell>
          <cell r="Z164">
            <v>-1.8064779512003092E-2</v>
          </cell>
          <cell r="AA164">
            <v>1.7664496752211826E-2</v>
          </cell>
          <cell r="AB164">
            <v>-0.11671154742441169</v>
          </cell>
          <cell r="AD164">
            <v>0.36853932975852316</v>
          </cell>
        </row>
        <row r="165">
          <cell r="A165" t="str">
            <v>Reported Diluted EPS</v>
          </cell>
          <cell r="B165" t="str">
            <v>NA</v>
          </cell>
          <cell r="D165" t="e">
            <v>#DIV/0!</v>
          </cell>
          <cell r="J165">
            <v>-0.46610042788824568</v>
          </cell>
          <cell r="K165" t="e">
            <v>#DIV/0!</v>
          </cell>
          <cell r="L165">
            <v>-9.5702259636685869E-2</v>
          </cell>
          <cell r="M165">
            <v>-0.11327805675580987</v>
          </cell>
          <cell r="N165">
            <v>0</v>
          </cell>
          <cell r="O165" t="e">
            <v>#DIV/0!</v>
          </cell>
          <cell r="P165">
            <v>-2.0523137222314549</v>
          </cell>
          <cell r="R165">
            <v>-0.84868826128246422</v>
          </cell>
          <cell r="S165">
            <v>-0.22971302939842103</v>
          </cell>
          <cell r="T165">
            <v>-0.14386132034769733</v>
          </cell>
          <cell r="U165">
            <v>-9.5766583027729529E-2</v>
          </cell>
          <cell r="V165">
            <v>-0.64640816873869911</v>
          </cell>
          <cell r="X165">
            <v>-7.8298096351404708E-2</v>
          </cell>
          <cell r="Y165">
            <v>-5.2193965743806928E-2</v>
          </cell>
          <cell r="Z165">
            <v>-1.8064779512003092E-2</v>
          </cell>
          <cell r="AA165">
            <v>1.7664496752211826E-2</v>
          </cell>
          <cell r="AB165">
            <v>-0.12612782878237519</v>
          </cell>
          <cell r="AD165">
            <v>0.35273086644067791</v>
          </cell>
        </row>
        <row r="166">
          <cell r="A166" t="str">
            <v>Consensus</v>
          </cell>
          <cell r="R166" t="str">
            <v>$        0.68A</v>
          </cell>
          <cell r="S166">
            <v>0.69</v>
          </cell>
          <cell r="T166">
            <v>0.71</v>
          </cell>
          <cell r="U166">
            <v>0.67</v>
          </cell>
          <cell r="V166">
            <v>2.74</v>
          </cell>
          <cell r="X166">
            <v>0.72</v>
          </cell>
          <cell r="Y166">
            <v>0.83</v>
          </cell>
          <cell r="Z166">
            <v>0.9</v>
          </cell>
          <cell r="AA166">
            <v>0.85</v>
          </cell>
          <cell r="AB166">
            <v>3.39</v>
          </cell>
        </row>
        <row r="167">
          <cell r="A167" t="str">
            <v>Source: Company reports and Thomas Weisel Partners LLC</v>
          </cell>
        </row>
        <row r="242">
          <cell r="A242" t="str">
            <v>ONI Systems  (fiscal year ends December 31)</v>
          </cell>
        </row>
        <row r="243">
          <cell r="A243" t="str">
            <v>Balance Sheet ($ in 000s)</v>
          </cell>
          <cell r="L243">
            <v>1999</v>
          </cell>
          <cell r="M243">
            <v>1999</v>
          </cell>
          <cell r="N243">
            <v>1999</v>
          </cell>
          <cell r="O243">
            <v>1999</v>
          </cell>
          <cell r="P243" t="str">
            <v>FY</v>
          </cell>
          <cell r="R243">
            <v>2000</v>
          </cell>
          <cell r="S243">
            <v>2000</v>
          </cell>
          <cell r="T243">
            <v>2000</v>
          </cell>
          <cell r="U243">
            <v>2000</v>
          </cell>
          <cell r="V243" t="str">
            <v>FY</v>
          </cell>
          <cell r="X243">
            <v>2001</v>
          </cell>
          <cell r="Y243">
            <v>2001</v>
          </cell>
          <cell r="Z243">
            <v>2001</v>
          </cell>
          <cell r="AA243">
            <v>2001</v>
          </cell>
          <cell r="AB243" t="str">
            <v>FY</v>
          </cell>
          <cell r="AD243" t="str">
            <v>FY</v>
          </cell>
        </row>
        <row r="244">
          <cell r="A244" t="str">
            <v>As of December 31, 2000</v>
          </cell>
          <cell r="D244">
            <v>1997</v>
          </cell>
          <cell r="J244">
            <v>1998</v>
          </cell>
          <cell r="L244" t="str">
            <v>Q1</v>
          </cell>
          <cell r="M244" t="str">
            <v>Q2</v>
          </cell>
          <cell r="N244" t="str">
            <v>Q3</v>
          </cell>
          <cell r="O244" t="str">
            <v>Q4</v>
          </cell>
          <cell r="P244" t="str">
            <v>1999A</v>
          </cell>
          <cell r="R244" t="str">
            <v>Q1A</v>
          </cell>
          <cell r="S244" t="str">
            <v>Q2A</v>
          </cell>
          <cell r="T244" t="str">
            <v>Q3A</v>
          </cell>
          <cell r="U244" t="str">
            <v>Q4A</v>
          </cell>
          <cell r="V244" t="str">
            <v>2000A</v>
          </cell>
          <cell r="X244" t="str">
            <v>Q1A</v>
          </cell>
          <cell r="Y244" t="str">
            <v>Q2E</v>
          </cell>
          <cell r="Z244" t="str">
            <v>Q3E</v>
          </cell>
          <cell r="AA244" t="str">
            <v>Q4E</v>
          </cell>
          <cell r="AB244" t="str">
            <v>2001E</v>
          </cell>
          <cell r="AD244" t="str">
            <v>2002E</v>
          </cell>
        </row>
        <row r="245">
          <cell r="P245">
            <v>36891</v>
          </cell>
          <cell r="R245">
            <v>36616</v>
          </cell>
          <cell r="S245">
            <v>36707</v>
          </cell>
          <cell r="T245">
            <v>36799</v>
          </cell>
          <cell r="U245">
            <v>36891</v>
          </cell>
          <cell r="V245">
            <v>36891</v>
          </cell>
          <cell r="X245">
            <v>36616</v>
          </cell>
          <cell r="Y245">
            <v>36707</v>
          </cell>
          <cell r="Z245">
            <v>36799</v>
          </cell>
          <cell r="AA245">
            <v>36891</v>
          </cell>
          <cell r="AB245">
            <v>36891</v>
          </cell>
          <cell r="AD245">
            <v>36891</v>
          </cell>
        </row>
        <row r="246">
          <cell r="A246" t="str">
            <v>Current assets:</v>
          </cell>
        </row>
        <row r="247">
          <cell r="A247" t="str">
            <v>Cash and cash equivalents</v>
          </cell>
          <cell r="D247">
            <v>97</v>
          </cell>
          <cell r="J247">
            <v>19091.687999999998</v>
          </cell>
          <cell r="P247">
            <v>80022.591</v>
          </cell>
          <cell r="R247">
            <v>50307.040999999997</v>
          </cell>
          <cell r="S247">
            <v>239530.16200000001</v>
          </cell>
          <cell r="T247">
            <v>197005</v>
          </cell>
          <cell r="U247">
            <v>852360</v>
          </cell>
          <cell r="V247">
            <v>852360</v>
          </cell>
          <cell r="X247">
            <v>799128</v>
          </cell>
          <cell r="Y247">
            <v>235312.0962062004</v>
          </cell>
          <cell r="Z247">
            <v>240000</v>
          </cell>
          <cell r="AA247">
            <v>240000</v>
          </cell>
          <cell r="AB247">
            <v>240000</v>
          </cell>
          <cell r="AD247">
            <v>-15800.051999999909</v>
          </cell>
        </row>
        <row r="248">
          <cell r="A248" t="str">
            <v>Short term investments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Accounts receivable, net</v>
          </cell>
          <cell r="D249">
            <v>559.70000000000005</v>
          </cell>
          <cell r="J249">
            <v>1092.8530000000001</v>
          </cell>
          <cell r="P249">
            <v>163.434</v>
          </cell>
          <cell r="R249">
            <v>3928.63</v>
          </cell>
          <cell r="S249">
            <v>9175</v>
          </cell>
          <cell r="T249">
            <v>16218</v>
          </cell>
          <cell r="U249">
            <v>24309</v>
          </cell>
          <cell r="V249">
            <v>24309</v>
          </cell>
          <cell r="X249">
            <v>48099</v>
          </cell>
          <cell r="Y249">
            <v>60787.614739922843</v>
          </cell>
          <cell r="Z249">
            <v>74651.456698150869</v>
          </cell>
          <cell r="AA249">
            <v>88461.97618730877</v>
          </cell>
          <cell r="AB249">
            <v>88461.97618730877</v>
          </cell>
          <cell r="AD249">
            <v>97828.164383561641</v>
          </cell>
        </row>
        <row r="250">
          <cell r="A250" t="str">
            <v>Inventories, net</v>
          </cell>
          <cell r="D250">
            <v>428.3</v>
          </cell>
          <cell r="J250">
            <v>0</v>
          </cell>
          <cell r="P250">
            <v>9648.8559999999998</v>
          </cell>
          <cell r="R250">
            <v>20783.774000000001</v>
          </cell>
          <cell r="S250">
            <v>38459</v>
          </cell>
          <cell r="T250">
            <v>51362</v>
          </cell>
          <cell r="U250">
            <v>70626</v>
          </cell>
          <cell r="V250">
            <v>70626</v>
          </cell>
          <cell r="X250">
            <v>76132</v>
          </cell>
          <cell r="Y250">
            <v>87401.273238218753</v>
          </cell>
          <cell r="Z250">
            <v>103633.69361579478</v>
          </cell>
          <cell r="AA250">
            <v>117323.51948227409</v>
          </cell>
          <cell r="AB250">
            <v>117323.51948227409</v>
          </cell>
          <cell r="AD250">
            <v>244849.91999999998</v>
          </cell>
        </row>
        <row r="251">
          <cell r="A251" t="str">
            <v>Prepaid and other current</v>
          </cell>
          <cell r="D251">
            <v>114.1</v>
          </cell>
          <cell r="J251">
            <v>0</v>
          </cell>
          <cell r="P251">
            <v>770.97900000000004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D251">
            <v>0</v>
          </cell>
        </row>
        <row r="252">
          <cell r="A252" t="str">
            <v xml:space="preserve">    Total current assets</v>
          </cell>
          <cell r="D252">
            <v>1199.0999999999999</v>
          </cell>
          <cell r="J252">
            <v>20184.540999999997</v>
          </cell>
          <cell r="P252">
            <v>90605.86</v>
          </cell>
          <cell r="R252">
            <v>75019.444999999992</v>
          </cell>
          <cell r="S252">
            <v>287164.16200000001</v>
          </cell>
          <cell r="T252">
            <v>264585</v>
          </cell>
          <cell r="U252">
            <v>947295</v>
          </cell>
          <cell r="V252">
            <v>947295</v>
          </cell>
          <cell r="X252">
            <v>923359</v>
          </cell>
          <cell r="Y252">
            <v>383500.98418434197</v>
          </cell>
          <cell r="Z252">
            <v>418285.1503139456</v>
          </cell>
          <cell r="AA252">
            <v>445785.49566958286</v>
          </cell>
          <cell r="AB252">
            <v>445785.49566958286</v>
          </cell>
          <cell r="AD252">
            <v>326878.03238356172</v>
          </cell>
        </row>
        <row r="254">
          <cell r="A254" t="str">
            <v>Investments in associated companies</v>
          </cell>
          <cell r="D254">
            <v>310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Property and equipment</v>
          </cell>
          <cell r="D255">
            <v>2267.9</v>
          </cell>
          <cell r="J255">
            <v>1016.698</v>
          </cell>
          <cell r="P255">
            <v>5314.99</v>
          </cell>
          <cell r="R255">
            <v>15796.066999999999</v>
          </cell>
          <cell r="S255">
            <v>29725</v>
          </cell>
          <cell r="T255">
            <v>37737</v>
          </cell>
          <cell r="U255">
            <v>41581</v>
          </cell>
          <cell r="V255">
            <v>41581</v>
          </cell>
          <cell r="X255">
            <v>63679</v>
          </cell>
          <cell r="Y255">
            <v>85479</v>
          </cell>
          <cell r="Z255">
            <v>107279</v>
          </cell>
          <cell r="AA255">
            <v>129079</v>
          </cell>
          <cell r="AB255">
            <v>129079</v>
          </cell>
          <cell r="AD255">
            <v>364131</v>
          </cell>
        </row>
        <row r="256">
          <cell r="A256" t="str">
            <v>Other &amp; Intangibles</v>
          </cell>
          <cell r="D256">
            <v>914.9</v>
          </cell>
          <cell r="J256">
            <v>111</v>
          </cell>
          <cell r="P256">
            <v>5021.625</v>
          </cell>
          <cell r="R256">
            <v>5053.8270000000002</v>
          </cell>
          <cell r="S256">
            <v>8780</v>
          </cell>
          <cell r="T256">
            <v>8162</v>
          </cell>
          <cell r="U256">
            <v>26592</v>
          </cell>
          <cell r="V256">
            <v>26592</v>
          </cell>
          <cell r="X256">
            <v>49565</v>
          </cell>
          <cell r="Y256">
            <v>49152.173000000003</v>
          </cell>
          <cell r="Z256">
            <v>49152.173000000003</v>
          </cell>
          <cell r="AA256">
            <v>49152.173000000003</v>
          </cell>
          <cell r="AB256">
            <v>49152.173000000003</v>
          </cell>
          <cell r="AD256">
            <v>49152.173000000003</v>
          </cell>
        </row>
        <row r="257">
          <cell r="A257" t="str">
            <v xml:space="preserve">    Total assets</v>
          </cell>
          <cell r="D257">
            <v>4691.8999999999996</v>
          </cell>
          <cell r="J257">
            <v>21312.238999999998</v>
          </cell>
          <cell r="P257">
            <v>100942.47500000001</v>
          </cell>
          <cell r="R257">
            <v>95869.338999999993</v>
          </cell>
          <cell r="S257">
            <v>325669.16200000001</v>
          </cell>
          <cell r="T257">
            <v>310484</v>
          </cell>
          <cell r="U257">
            <v>1015468</v>
          </cell>
          <cell r="V257">
            <v>1015468</v>
          </cell>
          <cell r="X257">
            <v>1036603</v>
          </cell>
          <cell r="Y257">
            <v>518132.15718434198</v>
          </cell>
          <cell r="Z257">
            <v>574716.32331394556</v>
          </cell>
          <cell r="AA257">
            <v>624016.66866958281</v>
          </cell>
          <cell r="AB257">
            <v>624016.66866958281</v>
          </cell>
          <cell r="AD257">
            <v>740161.20538356167</v>
          </cell>
        </row>
        <row r="259">
          <cell r="A259" t="str">
            <v>Current liabilities:</v>
          </cell>
        </row>
        <row r="260">
          <cell r="A260" t="str">
            <v>Current portion of long-term debt &amp; other short term debt</v>
          </cell>
          <cell r="D260">
            <v>213</v>
          </cell>
          <cell r="J260">
            <v>40.002000000000002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0</v>
          </cell>
        </row>
        <row r="261">
          <cell r="A261" t="str">
            <v>Accounts payable</v>
          </cell>
          <cell r="D261">
            <v>300</v>
          </cell>
          <cell r="J261">
            <v>628.01199999999994</v>
          </cell>
          <cell r="P261">
            <v>6086.7839999999997</v>
          </cell>
          <cell r="R261">
            <v>16584.383999999998</v>
          </cell>
          <cell r="S261">
            <v>20783</v>
          </cell>
          <cell r="T261">
            <v>22522</v>
          </cell>
          <cell r="U261">
            <v>36010</v>
          </cell>
          <cell r="V261">
            <v>36010</v>
          </cell>
          <cell r="X261">
            <v>47102</v>
          </cell>
          <cell r="Y261">
            <v>49497.094682230869</v>
          </cell>
          <cell r="Z261">
            <v>58689.84003458712</v>
          </cell>
          <cell r="AA261">
            <v>66442.663099870304</v>
          </cell>
          <cell r="AB261">
            <v>66442.663099870304</v>
          </cell>
          <cell r="AD261">
            <v>114039.68876712327</v>
          </cell>
        </row>
        <row r="262">
          <cell r="A262" t="str">
            <v>Accrued wages</v>
          </cell>
          <cell r="J262">
            <v>0</v>
          </cell>
          <cell r="P262">
            <v>0</v>
          </cell>
          <cell r="R262">
            <v>0</v>
          </cell>
          <cell r="S262">
            <v>0</v>
          </cell>
        </row>
        <row r="263">
          <cell r="A263" t="str">
            <v>Deferred revenue</v>
          </cell>
          <cell r="J263">
            <v>0</v>
          </cell>
          <cell r="P263">
            <v>0</v>
          </cell>
          <cell r="R263">
            <v>119.49</v>
          </cell>
          <cell r="S263">
            <v>357</v>
          </cell>
          <cell r="T263">
            <v>283</v>
          </cell>
          <cell r="U263">
            <v>1466</v>
          </cell>
          <cell r="V263">
            <v>1466</v>
          </cell>
          <cell r="X263">
            <v>1455</v>
          </cell>
          <cell r="Y263">
            <v>1845.7828921112148</v>
          </cell>
          <cell r="Z263">
            <v>2266.7509201365797</v>
          </cell>
          <cell r="AA263">
            <v>2686.0998403618469</v>
          </cell>
          <cell r="AB263">
            <v>2686.0998403618469</v>
          </cell>
          <cell r="AD263">
            <v>4152.0998403618469</v>
          </cell>
        </row>
        <row r="264">
          <cell r="A264" t="str">
            <v>Other accrued liabilities</v>
          </cell>
          <cell r="D264">
            <v>444.7</v>
          </cell>
          <cell r="J264">
            <v>0</v>
          </cell>
          <cell r="P264">
            <v>2761.1669999999999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0</v>
          </cell>
        </row>
        <row r="265">
          <cell r="A265" t="str">
            <v xml:space="preserve">    Total current liabilities</v>
          </cell>
          <cell r="D265">
            <v>957.7</v>
          </cell>
          <cell r="J265">
            <v>668.0139999999999</v>
          </cell>
          <cell r="P265">
            <v>8847.9509999999991</v>
          </cell>
          <cell r="R265">
            <v>16703.874</v>
          </cell>
          <cell r="S265">
            <v>21140</v>
          </cell>
          <cell r="T265">
            <v>22805</v>
          </cell>
          <cell r="U265">
            <v>37476</v>
          </cell>
          <cell r="V265">
            <v>37476</v>
          </cell>
          <cell r="X265">
            <v>48557</v>
          </cell>
          <cell r="Y265">
            <v>51342.877574342085</v>
          </cell>
          <cell r="Z265">
            <v>60956.590954723702</v>
          </cell>
          <cell r="AA265">
            <v>69128.762940232147</v>
          </cell>
          <cell r="AB265">
            <v>69128.762940232147</v>
          </cell>
          <cell r="AD265">
            <v>118191.78860748511</v>
          </cell>
        </row>
        <row r="266">
          <cell r="A266" t="str">
            <v>Long-term debt, less current portion</v>
          </cell>
          <cell r="D266">
            <v>1125.8</v>
          </cell>
          <cell r="J266">
            <v>79.322000000000003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300000</v>
          </cell>
          <cell r="V266">
            <v>300000</v>
          </cell>
          <cell r="X266">
            <v>300000</v>
          </cell>
          <cell r="Y266">
            <v>300000</v>
          </cell>
          <cell r="Z266">
            <v>349448.45274922205</v>
          </cell>
          <cell r="AA266">
            <v>388082.87611935078</v>
          </cell>
          <cell r="AB266">
            <v>388082.87611935078</v>
          </cell>
          <cell r="AD266">
            <v>418936.63636607659</v>
          </cell>
        </row>
        <row r="267">
          <cell r="A267" t="str">
            <v>Other long-term liabilities</v>
          </cell>
          <cell r="D267">
            <v>627.5</v>
          </cell>
          <cell r="J267">
            <v>0</v>
          </cell>
          <cell r="P267">
            <v>366.70400000000001</v>
          </cell>
          <cell r="R267">
            <v>466.28300000000002</v>
          </cell>
          <cell r="S267">
            <v>422</v>
          </cell>
          <cell r="T267">
            <v>380</v>
          </cell>
          <cell r="U267">
            <v>348</v>
          </cell>
          <cell r="V267">
            <v>348</v>
          </cell>
          <cell r="X267">
            <v>305</v>
          </cell>
          <cell r="Y267">
            <v>305</v>
          </cell>
          <cell r="Z267">
            <v>305</v>
          </cell>
          <cell r="AA267">
            <v>305</v>
          </cell>
          <cell r="AB267">
            <v>305</v>
          </cell>
          <cell r="AD267">
            <v>305</v>
          </cell>
        </row>
        <row r="268">
          <cell r="A268" t="str">
            <v xml:space="preserve">    Total liabilities</v>
          </cell>
          <cell r="C268">
            <v>0</v>
          </cell>
          <cell r="D268">
            <v>2711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747.3359999999999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9214.6549999999988</v>
          </cell>
          <cell r="R268">
            <v>17170.156999999999</v>
          </cell>
          <cell r="S268">
            <v>21562</v>
          </cell>
          <cell r="T268">
            <v>23185</v>
          </cell>
          <cell r="U268">
            <v>337824</v>
          </cell>
          <cell r="V268">
            <v>337824</v>
          </cell>
          <cell r="X268">
            <v>348862</v>
          </cell>
          <cell r="Y268">
            <v>351647.87757434207</v>
          </cell>
          <cell r="Z268">
            <v>410710.04370394576</v>
          </cell>
          <cell r="AA268">
            <v>457516.63905958296</v>
          </cell>
          <cell r="AB268">
            <v>457516.63905958296</v>
          </cell>
          <cell r="AD268">
            <v>537433.42497356166</v>
          </cell>
        </row>
        <row r="270">
          <cell r="A270" t="str">
            <v>Stockholders' equity (deficit):</v>
          </cell>
        </row>
        <row r="271">
          <cell r="A271" t="str">
            <v>Preferred Stock</v>
          </cell>
          <cell r="D271">
            <v>0</v>
          </cell>
          <cell r="P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0</v>
          </cell>
        </row>
        <row r="273">
          <cell r="A273" t="str">
            <v>Commitments and contingencies:</v>
          </cell>
        </row>
        <row r="274">
          <cell r="A274" t="str">
            <v xml:space="preserve">  Services Receivable from Stockholder</v>
          </cell>
          <cell r="D274">
            <v>349.3</v>
          </cell>
          <cell r="J274">
            <v>0</v>
          </cell>
          <cell r="P274">
            <v>-85.164000000000001</v>
          </cell>
          <cell r="R274">
            <v>-48.662999999999997</v>
          </cell>
          <cell r="S274">
            <v>-48.662999999999997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D274">
            <v>0</v>
          </cell>
        </row>
        <row r="275">
          <cell r="A275" t="str">
            <v xml:space="preserve">  Convertible preferred stock</v>
          </cell>
          <cell r="J275">
            <v>5.0579999999999998</v>
          </cell>
          <cell r="P275">
            <v>7.8849999999999998</v>
          </cell>
          <cell r="R275">
            <v>7.9189999999999996</v>
          </cell>
          <cell r="S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Common stock</v>
          </cell>
          <cell r="J276">
            <v>1.8</v>
          </cell>
          <cell r="P276">
            <v>3.1280000000000001</v>
          </cell>
          <cell r="R276">
            <v>3.4940000000000002</v>
          </cell>
          <cell r="S276">
            <v>12.614346599999999</v>
          </cell>
          <cell r="T276">
            <v>12.614346599999999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0</v>
          </cell>
        </row>
        <row r="277">
          <cell r="A277" t="str">
            <v xml:space="preserve">  Additional paid-in capital</v>
          </cell>
          <cell r="J277">
            <v>34955.432000000001</v>
          </cell>
          <cell r="P277">
            <v>186781.01</v>
          </cell>
          <cell r="R277">
            <v>268176.321</v>
          </cell>
          <cell r="S277">
            <v>518749.60165339999</v>
          </cell>
          <cell r="T277">
            <v>451540.38565339998</v>
          </cell>
          <cell r="U277">
            <v>870154</v>
          </cell>
          <cell r="V277">
            <v>870154</v>
          </cell>
          <cell r="X277">
            <v>911342</v>
          </cell>
          <cell r="Y277">
            <v>911342</v>
          </cell>
          <cell r="Z277">
            <v>911342</v>
          </cell>
          <cell r="AA277">
            <v>911342</v>
          </cell>
          <cell r="AB277">
            <v>911342</v>
          </cell>
          <cell r="AD277">
            <v>911342</v>
          </cell>
        </row>
        <row r="278">
          <cell r="A278" t="str">
            <v xml:space="preserve">  Cost of treasury stock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D278">
            <v>0</v>
          </cell>
        </row>
        <row r="279">
          <cell r="A279" t="str">
            <v xml:space="preserve">  Accumulated deficit (Retained Earnings)</v>
          </cell>
          <cell r="J279">
            <v>-9051.2240000000002</v>
          </cell>
          <cell r="P279">
            <v>-55622.794999999998</v>
          </cell>
          <cell r="Q279">
            <v>-20.183</v>
          </cell>
          <cell r="R279">
            <v>-89790.085999999996</v>
          </cell>
          <cell r="S279">
            <v>-133409</v>
          </cell>
          <cell r="T279">
            <v>-164254</v>
          </cell>
          <cell r="U279">
            <v>-192510</v>
          </cell>
          <cell r="V279">
            <v>-192510</v>
          </cell>
          <cell r="X279">
            <v>-223601</v>
          </cell>
          <cell r="Y279">
            <v>-230551.82699999999</v>
          </cell>
          <cell r="Z279">
            <v>-233029.82699999999</v>
          </cell>
          <cell r="AA279">
            <v>-230536.07699999999</v>
          </cell>
          <cell r="AB279">
            <v>-230536.07699999999</v>
          </cell>
          <cell r="AD279">
            <v>-178508.27419999999</v>
          </cell>
        </row>
        <row r="280">
          <cell r="A280" t="str">
            <v>Deferred compensation &amp; accumulated other loss</v>
          </cell>
          <cell r="J280">
            <v>-5223.5749999999998</v>
          </cell>
          <cell r="P280">
            <v>-35532.165000000001</v>
          </cell>
          <cell r="Q280">
            <v>-23.928999999999998</v>
          </cell>
          <cell r="R280">
            <v>-91220.282000000007</v>
          </cell>
          <cell r="S280">
            <v>-72767.87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0</v>
          </cell>
        </row>
        <row r="281">
          <cell r="A281" t="str">
            <v xml:space="preserve">  Note receivable from shareholder</v>
          </cell>
          <cell r="J281">
            <v>-122.58499999999999</v>
          </cell>
          <cell r="P281">
            <v>-3824.0790000000002</v>
          </cell>
          <cell r="Q281">
            <v>-0.36</v>
          </cell>
          <cell r="R281">
            <v>-8429.5210000000006</v>
          </cell>
          <cell r="S281">
            <v>-8429.5210000000006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0</v>
          </cell>
        </row>
        <row r="282">
          <cell r="A282" t="str">
            <v xml:space="preserve">    Total stockholders' equity (deficit)</v>
          </cell>
          <cell r="C282">
            <v>0</v>
          </cell>
          <cell r="D282">
            <v>349.3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20564.905999999999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91727.82</v>
          </cell>
          <cell r="R282">
            <v>78699.181999999972</v>
          </cell>
          <cell r="S282">
            <v>304107.16200000001</v>
          </cell>
          <cell r="T282">
            <v>287299</v>
          </cell>
          <cell r="U282">
            <v>677644</v>
          </cell>
          <cell r="V282">
            <v>677644</v>
          </cell>
          <cell r="X282">
            <v>687741</v>
          </cell>
          <cell r="Y282">
            <v>680790.17299999995</v>
          </cell>
          <cell r="Z282">
            <v>678312.17299999995</v>
          </cell>
          <cell r="AA282">
            <v>680805.92299999995</v>
          </cell>
          <cell r="AB282">
            <v>680805.92299999995</v>
          </cell>
          <cell r="AD282">
            <v>732833.72580000001</v>
          </cell>
        </row>
        <row r="283">
          <cell r="A283" t="str">
            <v>Total liabilities and stockholders' equity (deficit)</v>
          </cell>
          <cell r="D283">
            <v>3060.3</v>
          </cell>
          <cell r="J283">
            <v>21312.241999999998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100942.47500000001</v>
          </cell>
          <cell r="Q283">
            <v>0</v>
          </cell>
          <cell r="R283">
            <v>95869.338999999978</v>
          </cell>
          <cell r="S283">
            <v>325669.16200000001</v>
          </cell>
          <cell r="T283">
            <v>310484</v>
          </cell>
          <cell r="U283">
            <v>1015468</v>
          </cell>
          <cell r="V283">
            <v>1015468</v>
          </cell>
          <cell r="X283">
            <v>1036603</v>
          </cell>
          <cell r="Y283">
            <v>1032438.050574342</v>
          </cell>
          <cell r="Z283">
            <v>1089022.2167039458</v>
          </cell>
          <cell r="AA283">
            <v>1138322.5620595829</v>
          </cell>
          <cell r="AB283">
            <v>1138322.5620595829</v>
          </cell>
          <cell r="AD283">
            <v>1270267.1507735616</v>
          </cell>
        </row>
        <row r="284">
          <cell r="A284" t="str">
            <v>Source: Company reports and Thomas Weisel Partners LLC</v>
          </cell>
        </row>
        <row r="287">
          <cell r="A287" t="str">
            <v>ONI Systems  (fiscal year ends December 31)</v>
          </cell>
        </row>
        <row r="288">
          <cell r="A288" t="str">
            <v>Cash Flow Statement ($ in 000s)</v>
          </cell>
          <cell r="P288" t="str">
            <v>FY</v>
          </cell>
          <cell r="R288">
            <v>2000</v>
          </cell>
          <cell r="S288">
            <v>2000</v>
          </cell>
          <cell r="T288">
            <v>2000</v>
          </cell>
          <cell r="U288">
            <v>2000</v>
          </cell>
          <cell r="V288" t="str">
            <v>FY</v>
          </cell>
          <cell r="X288">
            <v>2001</v>
          </cell>
          <cell r="Y288">
            <v>2001</v>
          </cell>
          <cell r="Z288">
            <v>2001</v>
          </cell>
          <cell r="AA288">
            <v>2001</v>
          </cell>
          <cell r="AB288" t="str">
            <v>FY</v>
          </cell>
          <cell r="AD288" t="str">
            <v>FY</v>
          </cell>
        </row>
        <row r="289">
          <cell r="P289" t="str">
            <v>1999A</v>
          </cell>
          <cell r="R289" t="str">
            <v>Q1A</v>
          </cell>
          <cell r="S289" t="str">
            <v>Q2A</v>
          </cell>
          <cell r="T289" t="str">
            <v>Q3A</v>
          </cell>
          <cell r="U289" t="str">
            <v>Q4A</v>
          </cell>
          <cell r="V289" t="str">
            <v>2000A</v>
          </cell>
          <cell r="X289" t="str">
            <v>Q1A</v>
          </cell>
          <cell r="Y289" t="str">
            <v>Q2E</v>
          </cell>
          <cell r="Z289" t="str">
            <v>Q3E</v>
          </cell>
          <cell r="AA289" t="str">
            <v>Q4E</v>
          </cell>
          <cell r="AB289" t="str">
            <v>2001E</v>
          </cell>
          <cell r="AD289" t="str">
            <v>2002E</v>
          </cell>
        </row>
        <row r="290">
          <cell r="P290">
            <v>36891</v>
          </cell>
          <cell r="R290">
            <v>36616</v>
          </cell>
          <cell r="S290">
            <v>36707</v>
          </cell>
          <cell r="T290">
            <v>36799</v>
          </cell>
          <cell r="U290">
            <v>36891</v>
          </cell>
          <cell r="V290">
            <v>36891</v>
          </cell>
          <cell r="X290">
            <v>36616</v>
          </cell>
          <cell r="Y290">
            <v>36707</v>
          </cell>
          <cell r="Z290">
            <v>36799</v>
          </cell>
          <cell r="AA290">
            <v>36891</v>
          </cell>
          <cell r="AB290">
            <v>36891</v>
          </cell>
          <cell r="AD290">
            <v>36891</v>
          </cell>
        </row>
        <row r="292">
          <cell r="A292" t="str">
            <v>Cash flows from operations:</v>
          </cell>
          <cell r="D292">
            <v>1997</v>
          </cell>
          <cell r="J292">
            <v>1998</v>
          </cell>
        </row>
        <row r="293">
          <cell r="A293" t="str">
            <v>Net income (loss)</v>
          </cell>
          <cell r="D293">
            <v>0</v>
          </cell>
          <cell r="J293">
            <v>-8865.8189999999995</v>
          </cell>
          <cell r="P293">
            <v>-46571.571000000004</v>
          </cell>
          <cell r="R293">
            <v>-34167.290999999997</v>
          </cell>
          <cell r="S293">
            <v>-39376.722999999998</v>
          </cell>
          <cell r="T293">
            <v>-35087.986000000004</v>
          </cell>
          <cell r="U293">
            <v>-11908</v>
          </cell>
          <cell r="V293">
            <v>-120540</v>
          </cell>
          <cell r="X293">
            <v>-10114</v>
          </cell>
          <cell r="Y293">
            <v>-6950.8270000000002</v>
          </cell>
          <cell r="Z293">
            <v>-2478</v>
          </cell>
          <cell r="AA293">
            <v>2493.75</v>
          </cell>
          <cell r="AB293">
            <v>-17049.077000000001</v>
          </cell>
          <cell r="AD293">
            <v>52027.80279999999</v>
          </cell>
        </row>
        <row r="294">
          <cell r="A294" t="str">
            <v>Amortizatiom</v>
          </cell>
          <cell r="D294">
            <v>0</v>
          </cell>
          <cell r="J294">
            <v>0</v>
          </cell>
          <cell r="P294">
            <v>1896.4830000000002</v>
          </cell>
          <cell r="R294">
            <v>922</v>
          </cell>
          <cell r="S294">
            <v>921</v>
          </cell>
          <cell r="T294">
            <v>860</v>
          </cell>
          <cell r="U294">
            <v>860</v>
          </cell>
          <cell r="V294">
            <v>3563</v>
          </cell>
          <cell r="X294">
            <v>860</v>
          </cell>
          <cell r="Y294">
            <v>412.827</v>
          </cell>
          <cell r="Z294">
            <v>0</v>
          </cell>
          <cell r="AA294">
            <v>0</v>
          </cell>
          <cell r="AB294">
            <v>1272.827</v>
          </cell>
          <cell r="AD294">
            <v>0</v>
          </cell>
        </row>
        <row r="295">
          <cell r="A295" t="str">
            <v>Depreciation</v>
          </cell>
          <cell r="D295">
            <v>305</v>
          </cell>
          <cell r="J295">
            <v>289.26499999999999</v>
          </cell>
          <cell r="P295">
            <v>909.56399999999985</v>
          </cell>
          <cell r="R295">
            <v>866.10100000000011</v>
          </cell>
          <cell r="S295">
            <v>2008.6089999999999</v>
          </cell>
          <cell r="T295">
            <v>3261.2899999999991</v>
          </cell>
          <cell r="U295">
            <v>5000</v>
          </cell>
          <cell r="V295">
            <v>11136</v>
          </cell>
          <cell r="X295">
            <v>5000</v>
          </cell>
          <cell r="Y295">
            <v>5000</v>
          </cell>
          <cell r="Z295">
            <v>5000</v>
          </cell>
          <cell r="AA295">
            <v>5000</v>
          </cell>
          <cell r="AB295">
            <v>20000</v>
          </cell>
          <cell r="AD295">
            <v>20000</v>
          </cell>
        </row>
        <row r="296">
          <cell r="A296" t="str">
            <v>Amortization of deferred stock compensation</v>
          </cell>
          <cell r="D296">
            <v>36.200000000000003</v>
          </cell>
          <cell r="J296">
            <v>3310.3679999999999</v>
          </cell>
          <cell r="P296">
            <v>11421.739</v>
          </cell>
          <cell r="R296">
            <v>13612.293</v>
          </cell>
          <cell r="S296">
            <v>18452.412000000004</v>
          </cell>
          <cell r="T296">
            <v>18000.294999999998</v>
          </cell>
          <cell r="U296">
            <v>0</v>
          </cell>
          <cell r="V296">
            <v>50065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0</v>
          </cell>
        </row>
        <row r="297">
          <cell r="A297" t="str">
            <v>(Gain)Loss on disposal of PP&amp;E and other</v>
          </cell>
          <cell r="D297">
            <v>-6.4</v>
          </cell>
          <cell r="J297">
            <v>0</v>
          </cell>
          <cell r="P297">
            <v>164.09399999999999</v>
          </cell>
          <cell r="R297">
            <v>33.508000000000003</v>
          </cell>
          <cell r="S297">
            <v>0</v>
          </cell>
          <cell r="T297">
            <v>78.49199999999999</v>
          </cell>
          <cell r="U297">
            <v>0</v>
          </cell>
          <cell r="V297">
            <v>112</v>
          </cell>
          <cell r="AB297">
            <v>0</v>
          </cell>
          <cell r="AD297">
            <v>0</v>
          </cell>
        </row>
        <row r="298">
          <cell r="A298" t="str">
            <v>Leased Facilities received in exchange for P/S</v>
          </cell>
          <cell r="P298">
            <v>97.335999999999999</v>
          </cell>
          <cell r="R298">
            <v>36.500999999999998</v>
          </cell>
          <cell r="S298">
            <v>36.500999999999998</v>
          </cell>
          <cell r="T298">
            <v>11.998000000000005</v>
          </cell>
          <cell r="U298">
            <v>0</v>
          </cell>
          <cell r="V298">
            <v>85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0</v>
          </cell>
        </row>
        <row r="299">
          <cell r="A299" t="str">
            <v>Other</v>
          </cell>
          <cell r="D299">
            <v>3.2999999999999545</v>
          </cell>
          <cell r="J299">
            <v>0</v>
          </cell>
          <cell r="P299">
            <v>3188.1370000000002</v>
          </cell>
          <cell r="R299">
            <v>4774.7959999999994</v>
          </cell>
          <cell r="S299">
            <v>43.561000000000604</v>
          </cell>
          <cell r="T299">
            <v>0</v>
          </cell>
          <cell r="V299">
            <v>4818.357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D299">
            <v>0</v>
          </cell>
        </row>
        <row r="300">
          <cell r="A300" t="str">
            <v>Changes in operating assets and liabilities:</v>
          </cell>
        </row>
        <row r="301">
          <cell r="A301" t="str">
            <v xml:space="preserve">  Accounts receivable </v>
          </cell>
          <cell r="D301">
            <v>-74</v>
          </cell>
          <cell r="J301">
            <v>-1001.691</v>
          </cell>
          <cell r="P301">
            <v>1569.9760000000001</v>
          </cell>
          <cell r="R301">
            <v>-3765.1959999999999</v>
          </cell>
          <cell r="S301">
            <v>-5246.9110000000001</v>
          </cell>
          <cell r="T301">
            <v>-7042.893</v>
          </cell>
          <cell r="U301">
            <v>-8091</v>
          </cell>
          <cell r="V301">
            <v>-24146</v>
          </cell>
          <cell r="X301">
            <v>-23790</v>
          </cell>
          <cell r="Y301">
            <v>-12688.614739922843</v>
          </cell>
          <cell r="Z301">
            <v>-13863.841958228026</v>
          </cell>
          <cell r="AA301">
            <v>-13810.519489157901</v>
          </cell>
          <cell r="AB301">
            <v>-64152.97618730877</v>
          </cell>
          <cell r="AD301">
            <v>-9366.1881962528714</v>
          </cell>
        </row>
        <row r="302">
          <cell r="A302" t="str">
            <v xml:space="preserve">  Inventories</v>
          </cell>
          <cell r="D302">
            <v>-62.7</v>
          </cell>
          <cell r="J302">
            <v>0</v>
          </cell>
          <cell r="P302">
            <v>-9648.8559999999998</v>
          </cell>
          <cell r="R302">
            <v>-11134.918</v>
          </cell>
          <cell r="S302">
            <v>-17674.904000000002</v>
          </cell>
          <cell r="T302">
            <v>-12903.177999999998</v>
          </cell>
          <cell r="U302">
            <v>-19264</v>
          </cell>
          <cell r="V302">
            <v>-60977</v>
          </cell>
          <cell r="X302">
            <v>-5506</v>
          </cell>
          <cell r="Y302">
            <v>-11269.273238218753</v>
          </cell>
          <cell r="Z302">
            <v>-16232.420377576025</v>
          </cell>
          <cell r="AA302">
            <v>-13689.82586647931</v>
          </cell>
          <cell r="AB302">
            <v>-46697.519482274089</v>
          </cell>
          <cell r="AD302">
            <v>-127526.4005177259</v>
          </cell>
        </row>
        <row r="303">
          <cell r="A303" t="str">
            <v xml:space="preserve">  Prepaid and other current assets</v>
          </cell>
          <cell r="D303">
            <v>-10.3</v>
          </cell>
          <cell r="J303">
            <v>-111.003</v>
          </cell>
          <cell r="P303">
            <v>-533.91499999999996</v>
          </cell>
          <cell r="R303">
            <v>-211.24299999999999</v>
          </cell>
          <cell r="S303">
            <v>-4432.2279999999992</v>
          </cell>
          <cell r="T303">
            <v>-82.529000000000849</v>
          </cell>
          <cell r="U303">
            <v>0</v>
          </cell>
          <cell r="V303">
            <v>-4726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D303">
            <v>0</v>
          </cell>
        </row>
        <row r="304">
          <cell r="A304" t="str">
            <v xml:space="preserve">  Deferred revenue</v>
          </cell>
          <cell r="D304">
            <v>0</v>
          </cell>
          <cell r="E304">
            <v>0</v>
          </cell>
          <cell r="J304">
            <v>0</v>
          </cell>
          <cell r="P304">
            <v>0</v>
          </cell>
          <cell r="R304">
            <v>119.49</v>
          </cell>
          <cell r="S304">
            <v>238.22499999999997</v>
          </cell>
          <cell r="T304">
            <v>-74.714999999999961</v>
          </cell>
          <cell r="U304">
            <v>1183</v>
          </cell>
          <cell r="V304">
            <v>1466</v>
          </cell>
          <cell r="X304">
            <v>-11</v>
          </cell>
          <cell r="Y304">
            <v>390.78289211121478</v>
          </cell>
          <cell r="Z304">
            <v>420.9680280253649</v>
          </cell>
          <cell r="AA304">
            <v>419.34892022526719</v>
          </cell>
          <cell r="AB304">
            <v>1220.0998403618469</v>
          </cell>
          <cell r="AD304">
            <v>1466</v>
          </cell>
        </row>
        <row r="305">
          <cell r="A305" t="str">
            <v xml:space="preserve">  Accrued liabilities</v>
          </cell>
          <cell r="P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0</v>
          </cell>
        </row>
        <row r="306">
          <cell r="A306" t="str">
            <v xml:space="preserve">  Accounts payable &amp; other current liabilities</v>
          </cell>
          <cell r="D306">
            <v>51.1</v>
          </cell>
          <cell r="J306">
            <v>554.81200000000001</v>
          </cell>
          <cell r="P306">
            <v>7920.3870000000006</v>
          </cell>
          <cell r="R306">
            <v>7903.0450000000001</v>
          </cell>
          <cell r="S306">
            <v>4198.4380000000001</v>
          </cell>
          <cell r="T306">
            <v>1739.5169999999998</v>
          </cell>
          <cell r="U306">
            <v>13488</v>
          </cell>
          <cell r="V306">
            <v>27329</v>
          </cell>
          <cell r="X306">
            <v>11092</v>
          </cell>
          <cell r="Y306">
            <v>2395.0946822308688</v>
          </cell>
          <cell r="Z306">
            <v>9192.7453523562508</v>
          </cell>
          <cell r="AA306">
            <v>7752.8230652831844</v>
          </cell>
          <cell r="AB306">
            <v>30432.663099870304</v>
          </cell>
          <cell r="AD306">
            <v>47597.025667252965</v>
          </cell>
        </row>
        <row r="307">
          <cell r="A307" t="str">
            <v>Net cash from operating activities</v>
          </cell>
          <cell r="D307">
            <v>242.19999999999996</v>
          </cell>
          <cell r="J307">
            <v>-5824.0679999999993</v>
          </cell>
          <cell r="P307">
            <v>-29586.626000000004</v>
          </cell>
          <cell r="R307">
            <v>-21010.913999999997</v>
          </cell>
          <cell r="S307">
            <v>-40832.020000000004</v>
          </cell>
          <cell r="T307">
            <v>-31239.709000000003</v>
          </cell>
          <cell r="U307">
            <v>-18732</v>
          </cell>
          <cell r="V307">
            <v>-111814.64299999998</v>
          </cell>
          <cell r="X307">
            <v>-22469</v>
          </cell>
          <cell r="Y307">
            <v>-22710.010403799512</v>
          </cell>
          <cell r="Z307">
            <v>-17960.548955422437</v>
          </cell>
          <cell r="AA307">
            <v>-11834.423370128759</v>
          </cell>
          <cell r="AB307">
            <v>-74973.982729350711</v>
          </cell>
          <cell r="AD307">
            <v>-15801.760246725811</v>
          </cell>
        </row>
        <row r="309">
          <cell r="A309" t="str">
            <v>Cash flows from investing activities:</v>
          </cell>
        </row>
        <row r="310">
          <cell r="A310" t="str">
            <v>Acquisition of property and equipment</v>
          </cell>
          <cell r="D310">
            <v>-760.3</v>
          </cell>
          <cell r="J310">
            <v>-1016.205</v>
          </cell>
          <cell r="P310">
            <v>-4858.8239999999996</v>
          </cell>
          <cell r="R310">
            <v>-11381.456</v>
          </cell>
          <cell r="S310">
            <v>-16156.355000000001</v>
          </cell>
          <cell r="T310">
            <v>-11684.188999999997</v>
          </cell>
          <cell r="U310">
            <v>-23527.14</v>
          </cell>
          <cell r="V310">
            <v>-62749.14</v>
          </cell>
          <cell r="X310">
            <v>-26800</v>
          </cell>
          <cell r="Y310">
            <v>-26800</v>
          </cell>
          <cell r="Z310">
            <v>-26800</v>
          </cell>
          <cell r="AA310">
            <v>-26800</v>
          </cell>
          <cell r="AB310">
            <v>-123000</v>
          </cell>
          <cell r="AD310">
            <v>-255052</v>
          </cell>
        </row>
        <row r="311">
          <cell r="A311" t="str">
            <v>Acquisition of new businesses, net</v>
          </cell>
          <cell r="D311">
            <v>-61.9</v>
          </cell>
          <cell r="J311">
            <v>0</v>
          </cell>
          <cell r="P311">
            <v>-1744.645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 t="str">
            <v>Net proceeds from disposition of properties</v>
          </cell>
          <cell r="D312">
            <v>58.1</v>
          </cell>
          <cell r="J312">
            <v>0</v>
          </cell>
          <cell r="P312">
            <v>0</v>
          </cell>
          <cell r="R312">
            <v>0</v>
          </cell>
          <cell r="S312">
            <v>0</v>
          </cell>
          <cell r="T312">
            <v>173</v>
          </cell>
          <cell r="U312">
            <v>0</v>
          </cell>
          <cell r="V312">
            <v>173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Purchase of short-term investments</v>
          </cell>
          <cell r="J313">
            <v>0</v>
          </cell>
          <cell r="P313">
            <v>0</v>
          </cell>
          <cell r="R313">
            <v>0</v>
          </cell>
          <cell r="S313">
            <v>0</v>
          </cell>
          <cell r="T313">
            <v>0</v>
          </cell>
          <cell r="V313">
            <v>0</v>
          </cell>
        </row>
        <row r="314">
          <cell r="A314" t="str">
            <v>Proceeds from divestitures</v>
          </cell>
          <cell r="J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0</v>
          </cell>
        </row>
        <row r="315">
          <cell r="A315" t="str">
            <v>Net increase in long-term investments</v>
          </cell>
          <cell r="D315">
            <v>-8.8000000000000007</v>
          </cell>
          <cell r="J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 t="str">
            <v>Other assets</v>
          </cell>
          <cell r="D316">
            <v>16.8</v>
          </cell>
          <cell r="J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D316">
            <v>0</v>
          </cell>
        </row>
        <row r="317">
          <cell r="A317" t="str">
            <v>Net cash from investing activities</v>
          </cell>
          <cell r="D317">
            <v>-756.09999999999991</v>
          </cell>
          <cell r="J317">
            <v>-1016.205</v>
          </cell>
          <cell r="P317">
            <v>-6603.4689999999991</v>
          </cell>
          <cell r="R317">
            <v>-11381.456</v>
          </cell>
          <cell r="S317">
            <v>-16156.355000000001</v>
          </cell>
          <cell r="T317">
            <v>-11511.188999999997</v>
          </cell>
          <cell r="U317">
            <v>-23527.14</v>
          </cell>
          <cell r="V317">
            <v>-62576.14</v>
          </cell>
          <cell r="X317">
            <v>-26800</v>
          </cell>
          <cell r="Y317">
            <v>-26800</v>
          </cell>
          <cell r="Z317">
            <v>-26800</v>
          </cell>
          <cell r="AA317">
            <v>-26800</v>
          </cell>
          <cell r="AB317">
            <v>-123000</v>
          </cell>
          <cell r="AD317">
            <v>-255052</v>
          </cell>
        </row>
        <row r="319">
          <cell r="A319" t="str">
            <v>Cash flows from financing activities:</v>
          </cell>
        </row>
        <row r="320">
          <cell r="A320" t="str">
            <v>Proceeds from Issuance of loans</v>
          </cell>
          <cell r="D320">
            <v>187.8</v>
          </cell>
          <cell r="J320">
            <v>0</v>
          </cell>
          <cell r="P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Proceeds from sale leaseback liabilities</v>
          </cell>
          <cell r="J321">
            <v>0</v>
          </cell>
          <cell r="P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Borrowings under long-term debt</v>
          </cell>
          <cell r="D322">
            <v>0</v>
          </cell>
          <cell r="J322">
            <v>0</v>
          </cell>
          <cell r="P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X322">
            <v>-223091</v>
          </cell>
          <cell r="Y322">
            <v>0</v>
          </cell>
          <cell r="Z322">
            <v>49448.452749222051</v>
          </cell>
          <cell r="AA322">
            <v>38634.423370128759</v>
          </cell>
          <cell r="AB322">
            <v>-135008.12388064919</v>
          </cell>
          <cell r="AD322">
            <v>30853.760246725811</v>
          </cell>
        </row>
        <row r="323">
          <cell r="A323" t="str">
            <v>Fees related to borrowings/underwritings</v>
          </cell>
          <cell r="J323">
            <v>0</v>
          </cell>
          <cell r="P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D323">
            <v>0</v>
          </cell>
        </row>
        <row r="324">
          <cell r="A324" t="str">
            <v>Repayments of other long term liabilities</v>
          </cell>
          <cell r="D324">
            <v>-77.599999999999994</v>
          </cell>
          <cell r="J324">
            <v>-143.65100000000001</v>
          </cell>
          <cell r="P324">
            <v>-52.588999999999999</v>
          </cell>
          <cell r="R324">
            <v>-67.033000000000001</v>
          </cell>
          <cell r="S324">
            <v>-44.923000000000002</v>
          </cell>
          <cell r="T324">
            <v>-41.043999999999997</v>
          </cell>
          <cell r="V324">
            <v>-153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</row>
        <row r="325">
          <cell r="A325" t="str">
            <v>Repurchase of common stock</v>
          </cell>
          <cell r="D325">
            <v>-70.599999999999994</v>
          </cell>
          <cell r="J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0</v>
          </cell>
        </row>
        <row r="326">
          <cell r="A326" t="str">
            <v xml:space="preserve">Dividends paid </v>
          </cell>
          <cell r="D326">
            <v>-167.8</v>
          </cell>
          <cell r="J326">
            <v>-1000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0</v>
          </cell>
        </row>
        <row r="327">
          <cell r="A327" t="str">
            <v>Proceeds from issuance of common stock</v>
          </cell>
          <cell r="D327">
            <v>45</v>
          </cell>
          <cell r="J327">
            <v>34.552999999999997</v>
          </cell>
          <cell r="P327">
            <v>272.29899999999998</v>
          </cell>
          <cell r="R327">
            <v>783.15200000000004</v>
          </cell>
          <cell r="S327">
            <v>226256.424</v>
          </cell>
          <cell r="T327">
            <v>87.424000000000888</v>
          </cell>
          <cell r="U327">
            <v>402436.24660999997</v>
          </cell>
          <cell r="V327">
            <v>629563.24661000003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D327">
            <v>0</v>
          </cell>
        </row>
        <row r="328">
          <cell r="A328" t="str">
            <v>Proceeds from issuance of preferred stock</v>
          </cell>
          <cell r="D328">
            <v>0</v>
          </cell>
          <cell r="J328">
            <v>27015.177</v>
          </cell>
          <cell r="P328">
            <v>96889.288</v>
          </cell>
          <cell r="R328">
            <v>1960.701</v>
          </cell>
          <cell r="S328">
            <v>19999.994999999999</v>
          </cell>
          <cell r="T328">
            <v>0.30400000000099681</v>
          </cell>
          <cell r="U328">
            <v>0</v>
          </cell>
          <cell r="V328">
            <v>21961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D328">
            <v>0</v>
          </cell>
        </row>
        <row r="329">
          <cell r="A329" t="str">
            <v>Other (Payment on stockholder notes)</v>
          </cell>
          <cell r="D329">
            <v>-0.2</v>
          </cell>
          <cell r="J329">
            <v>0</v>
          </cell>
          <cell r="P329">
            <v>12</v>
          </cell>
          <cell r="S329">
            <v>0</v>
          </cell>
          <cell r="T329">
            <v>179</v>
          </cell>
          <cell r="U329">
            <v>0</v>
          </cell>
          <cell r="V329">
            <v>179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0</v>
          </cell>
        </row>
        <row r="330">
          <cell r="A330" t="str">
            <v>Net cash provided by financing activities</v>
          </cell>
          <cell r="D330">
            <v>-83.399999999999991</v>
          </cell>
          <cell r="J330">
            <v>25906.078999999998</v>
          </cell>
          <cell r="P330">
            <v>97120.998000000007</v>
          </cell>
          <cell r="R330">
            <v>2676.82</v>
          </cell>
          <cell r="S330">
            <v>246211.49599999998</v>
          </cell>
          <cell r="T330">
            <v>225.6840000000019</v>
          </cell>
          <cell r="U330">
            <v>402436.24660999997</v>
          </cell>
          <cell r="V330">
            <v>651550.24661000003</v>
          </cell>
          <cell r="X330">
            <v>-223091</v>
          </cell>
          <cell r="Y330">
            <v>0</v>
          </cell>
          <cell r="Z330">
            <v>49448.452749222051</v>
          </cell>
          <cell r="AA330">
            <v>38634.423370128759</v>
          </cell>
          <cell r="AB330">
            <v>-135008.12388064919</v>
          </cell>
          <cell r="AD330">
            <v>30853.760246725811</v>
          </cell>
        </row>
        <row r="332">
          <cell r="A332" t="str">
            <v xml:space="preserve">Effect of foreign currency rate changes </v>
          </cell>
          <cell r="D332">
            <v>2.4</v>
          </cell>
          <cell r="J332">
            <v>0</v>
          </cell>
          <cell r="U332">
            <v>0</v>
          </cell>
          <cell r="V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D332">
            <v>0</v>
          </cell>
        </row>
        <row r="333">
          <cell r="A333" t="str">
            <v>Cash provided by (used in) discontinued operations)</v>
          </cell>
          <cell r="D333">
            <v>22</v>
          </cell>
          <cell r="J333">
            <v>0</v>
          </cell>
          <cell r="V333">
            <v>0</v>
          </cell>
        </row>
        <row r="334">
          <cell r="A334" t="str">
            <v>Increase (decrease) in cash and cash equivalents</v>
          </cell>
          <cell r="D334">
            <v>-572.9</v>
          </cell>
          <cell r="E334">
            <v>0</v>
          </cell>
          <cell r="J334">
            <v>19065.805999999997</v>
          </cell>
          <cell r="K334">
            <v>0</v>
          </cell>
          <cell r="P334">
            <v>60930.903000000006</v>
          </cell>
          <cell r="R334">
            <v>-29715.549999999996</v>
          </cell>
          <cell r="S334">
            <v>189223.12099999998</v>
          </cell>
          <cell r="T334">
            <v>-42525</v>
          </cell>
          <cell r="U334">
            <v>360177.10660999996</v>
          </cell>
          <cell r="V334">
            <v>477159.46361000004</v>
          </cell>
          <cell r="X334">
            <v>-272360</v>
          </cell>
          <cell r="Y334">
            <v>-49510.010403799512</v>
          </cell>
          <cell r="Z334">
            <v>4687.9037937996145</v>
          </cell>
          <cell r="AA334">
            <v>0</v>
          </cell>
          <cell r="AB334">
            <v>-332982.1066099999</v>
          </cell>
          <cell r="AD334">
            <v>-240000</v>
          </cell>
        </row>
        <row r="335">
          <cell r="A335" t="str">
            <v>Cash and cash equivalents at beginning of the period</v>
          </cell>
          <cell r="D335">
            <v>221.2</v>
          </cell>
          <cell r="J335">
            <v>12.231</v>
          </cell>
          <cell r="P335">
            <v>19091.687999999998</v>
          </cell>
          <cell r="R335">
            <v>80022.591</v>
          </cell>
          <cell r="S335">
            <v>50307.041000000005</v>
          </cell>
          <cell r="T335">
            <v>239530</v>
          </cell>
          <cell r="U335">
            <v>197005</v>
          </cell>
          <cell r="V335">
            <v>80022.591</v>
          </cell>
          <cell r="X335">
            <v>557182.1066099999</v>
          </cell>
          <cell r="Y335">
            <v>284822.1066099999</v>
          </cell>
          <cell r="Z335">
            <v>235312.0962062004</v>
          </cell>
          <cell r="AA335">
            <v>240000</v>
          </cell>
          <cell r="AB335">
            <v>557182.05460999999</v>
          </cell>
          <cell r="AD335">
            <v>224199.94800000009</v>
          </cell>
        </row>
        <row r="336">
          <cell r="A336" t="str">
            <v>Cash and cash equivalents at end of the period</v>
          </cell>
          <cell r="D336">
            <v>-351.7</v>
          </cell>
          <cell r="J336">
            <v>19091.687999999998</v>
          </cell>
          <cell r="P336">
            <v>80022.591</v>
          </cell>
          <cell r="R336">
            <v>50307.041000000005</v>
          </cell>
          <cell r="S336">
            <v>239530.16199999998</v>
          </cell>
          <cell r="T336">
            <v>197005</v>
          </cell>
          <cell r="U336">
            <v>557182.1066099999</v>
          </cell>
          <cell r="V336">
            <v>557182.05460999999</v>
          </cell>
          <cell r="X336">
            <v>284822.1066099999</v>
          </cell>
          <cell r="Y336">
            <v>235312.0962062004</v>
          </cell>
          <cell r="Z336">
            <v>240000</v>
          </cell>
          <cell r="AA336">
            <v>240000</v>
          </cell>
          <cell r="AB336">
            <v>224199.94800000009</v>
          </cell>
          <cell r="AD336">
            <v>-15800.051999999909</v>
          </cell>
        </row>
        <row r="337">
          <cell r="A337" t="str">
            <v>Cash at the end of the period</v>
          </cell>
          <cell r="P337">
            <v>80022.591</v>
          </cell>
          <cell r="R337">
            <v>50307.040999999997</v>
          </cell>
          <cell r="S337">
            <v>239530.16200000001</v>
          </cell>
          <cell r="T337">
            <v>197005</v>
          </cell>
          <cell r="U337">
            <v>852360</v>
          </cell>
          <cell r="V337">
            <v>852360</v>
          </cell>
          <cell r="W337">
            <v>0</v>
          </cell>
          <cell r="X337">
            <v>799128</v>
          </cell>
          <cell r="Y337">
            <v>235312.0962062004</v>
          </cell>
          <cell r="Z337">
            <v>240000</v>
          </cell>
          <cell r="AA337">
            <v>240000</v>
          </cell>
          <cell r="AB337">
            <v>240000</v>
          </cell>
          <cell r="AC337">
            <v>0</v>
          </cell>
          <cell r="AD337">
            <v>-15800.051999999909</v>
          </cell>
        </row>
        <row r="338">
          <cell r="A338" t="str">
            <v>Note: Cash paid for interest</v>
          </cell>
        </row>
        <row r="339">
          <cell r="A339" t="str">
            <v>check</v>
          </cell>
          <cell r="J339" t="str">
            <v>OK</v>
          </cell>
          <cell r="P339" t="str">
            <v>OK</v>
          </cell>
          <cell r="R339" t="str">
            <v>OK</v>
          </cell>
          <cell r="S339" t="str">
            <v>OK</v>
          </cell>
          <cell r="T339" t="str">
            <v>OK</v>
          </cell>
          <cell r="U339">
            <v>-295177.8933900001</v>
          </cell>
          <cell r="V339">
            <v>-295177.94539000001</v>
          </cell>
          <cell r="W339" t="str">
            <v>OK</v>
          </cell>
          <cell r="X339">
            <v>-514305.8933900001</v>
          </cell>
          <cell r="Y339" t="str">
            <v>OK</v>
          </cell>
          <cell r="Z339" t="str">
            <v>OK</v>
          </cell>
          <cell r="AA339" t="str">
            <v>OK</v>
          </cell>
          <cell r="AB339">
            <v>-15800.051999999909</v>
          </cell>
          <cell r="AC339" t="str">
            <v>OK</v>
          </cell>
          <cell r="AD339" t="str">
            <v>OK</v>
          </cell>
        </row>
        <row r="340">
          <cell r="A340" t="str">
            <v>Source: Company reports and Thomas Weisel Partners LLC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tzSingleDPmap"/>
      <sheetName val="bltzPeriodicDPmap"/>
      <sheetName val="bltzModelProperties"/>
      <sheetName val="Name"/>
      <sheetName val="Growth Assumptions "/>
      <sheetName val="IS"/>
      <sheetName val="CF"/>
      <sheetName val="BS"/>
      <sheetName val="Segment"/>
      <sheetName val="model"/>
      <sheetName val="Comparison"/>
      <sheetName val="A vs E"/>
      <sheetName val="Key Data (FC)"/>
      <sheetName val="Blit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0">
          <cell r="B20">
            <v>1706.077</v>
          </cell>
          <cell r="D20">
            <v>2322.37</v>
          </cell>
          <cell r="F20">
            <v>639.49</v>
          </cell>
          <cell r="G20">
            <v>800.73900000000003</v>
          </cell>
          <cell r="H20">
            <v>870.60299999999995</v>
          </cell>
          <cell r="I20">
            <v>1017.783</v>
          </cell>
          <cell r="J20">
            <v>3328.6149999999998</v>
          </cell>
          <cell r="L20">
            <v>772.10800000000006</v>
          </cell>
          <cell r="M20">
            <v>515.61900000000003</v>
          </cell>
          <cell r="N20">
            <v>453.74472000000003</v>
          </cell>
          <cell r="O20">
            <v>476.43195600000007</v>
          </cell>
          <cell r="P20">
            <v>2217.9036759999999</v>
          </cell>
          <cell r="R20">
            <v>2328.7988598000002</v>
          </cell>
          <cell r="T20">
            <v>3027.4385177400004</v>
          </cell>
        </row>
        <row r="141">
          <cell r="B141">
            <v>398.11500000000001</v>
          </cell>
          <cell r="D141">
            <v>404.87200000000001</v>
          </cell>
          <cell r="F141">
            <v>408.79399999999998</v>
          </cell>
          <cell r="G141">
            <v>409.779</v>
          </cell>
          <cell r="H141">
            <v>410.35399999999998</v>
          </cell>
          <cell r="I141">
            <v>416.7</v>
          </cell>
          <cell r="J141">
            <v>411.40674999999999</v>
          </cell>
          <cell r="L141">
            <v>408.77100000000002</v>
          </cell>
          <cell r="M141">
            <v>409.51400000000001</v>
          </cell>
          <cell r="N141">
            <v>409.51400000000001</v>
          </cell>
          <cell r="O141">
            <v>409.51400000000001</v>
          </cell>
          <cell r="P141">
            <v>409.32825000000003</v>
          </cell>
          <cell r="R141">
            <v>409.51400000000001</v>
          </cell>
          <cell r="T141">
            <v>409.51400000000001</v>
          </cell>
        </row>
        <row r="143">
          <cell r="B143">
            <v>408.88200000000001</v>
          </cell>
          <cell r="D143">
            <v>417.041</v>
          </cell>
          <cell r="F143">
            <v>418.90899999999999</v>
          </cell>
          <cell r="G143">
            <v>418.77</v>
          </cell>
          <cell r="H143">
            <v>419.16</v>
          </cell>
          <cell r="I143">
            <v>416.7</v>
          </cell>
          <cell r="J143">
            <v>418.38475</v>
          </cell>
          <cell r="L143">
            <v>416.28199999999998</v>
          </cell>
          <cell r="M143">
            <v>414.834</v>
          </cell>
          <cell r="N143">
            <v>414.834</v>
          </cell>
          <cell r="O143">
            <v>414.834</v>
          </cell>
          <cell r="P143">
            <v>415.19600000000003</v>
          </cell>
          <cell r="R143">
            <v>415.19600000000003</v>
          </cell>
          <cell r="T143">
            <v>415.19600000000003</v>
          </cell>
        </row>
        <row r="149">
          <cell r="B149">
            <v>1.0497992085736225</v>
          </cell>
          <cell r="D149">
            <v>1.302632546919847</v>
          </cell>
          <cell r="F149">
            <v>0.25811333726417912</v>
          </cell>
          <cell r="G149">
            <v>0.38861666308474829</v>
          </cell>
          <cell r="H149">
            <v>0.46738328527997497</v>
          </cell>
          <cell r="I149">
            <v>0.56017278617710586</v>
          </cell>
          <cell r="J149">
            <v>1.7159358171108159</v>
          </cell>
          <cell r="L149">
            <v>0.29428848713131961</v>
          </cell>
          <cell r="M149">
            <v>2.4520651634147798E-2</v>
          </cell>
          <cell r="N149">
            <v>2.5902747550867699E-2</v>
          </cell>
          <cell r="O149">
            <v>4.2468650504875631E-2</v>
          </cell>
          <cell r="P149">
            <v>0.3878692967684082</v>
          </cell>
          <cell r="R149">
            <v>0.55312103389222467</v>
          </cell>
          <cell r="T149">
            <v>0.9176940786600053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harts"/>
      <sheetName val="Sheet1"/>
      <sheetName val="Quarterly"/>
    </sheetNames>
    <sheetDataSet>
      <sheetData sheetId="0"/>
      <sheetData sheetId="1"/>
      <sheetData sheetId="2">
        <row r="8">
          <cell r="Y8">
            <v>98550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 FcstwAcerno"/>
      <sheetName val="Segment"/>
      <sheetName val="BU-product"/>
      <sheetName val="Region"/>
      <sheetName val="Tier"/>
      <sheetName val="Detail"/>
      <sheetName val="pivot"/>
      <sheetName val="acer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  <sheetName val="Tear Sheet"/>
      <sheetName val=" Co prods_components"/>
      <sheetName val="Charts"/>
      <sheetName val="Products Manufactured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JDS Uniphase Corp. (JDSU)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JDS Uniphase  (fiscal year ends June 30)</v>
          </cell>
        </row>
      </sheetData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MLINWKSH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INPUT TEMPLATE"/>
      <sheetName val="Inputs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"/>
      <sheetName val="Sales Force 1Pager"/>
      <sheetName val="Prod, Cms, &amp; Comps"/>
      <sheetName val="Key Data (FC)"/>
      <sheetName val="__FDSCACHE__"/>
      <sheetName val="Comps"/>
      <sheetName val="Management_BOD"/>
      <sheetName val="XAble Matrix"/>
      <sheetName val="OPTIICS"/>
      <sheetName val="Rev-Earn-Marg-geo-charts"/>
      <sheetName val="Contract wins"/>
      <sheetName val="Customers"/>
      <sheetName val="Cust AnalysisII"/>
      <sheetName val="Cust Analysis"/>
      <sheetName val="Risks"/>
      <sheetName val="Software"/>
      <sheetName val="Rating definitions"/>
      <sheetName val="Credit analysis"/>
      <sheetName val="Software (2)"/>
      <sheetName val="Cyras acquisition features"/>
      <sheetName val="Customer Trials - K2"/>
      <sheetName val="Sales Force 1Pager (old)"/>
    </sheetNames>
    <sheetDataSet>
      <sheetData sheetId="0"/>
      <sheetData sheetId="1" refreshError="1">
        <row r="1">
          <cell r="A1" t="str">
            <v>Ciena Corp. (CIEN)</v>
          </cell>
          <cell r="G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G2" t="str">
            <v>Analyst: Hasan Imam, PhD.</v>
          </cell>
        </row>
        <row r="3">
          <cell r="A3" t="str">
            <v>Price Target</v>
          </cell>
          <cell r="B3">
            <v>84</v>
          </cell>
          <cell r="F3" t="str">
            <v>(212) 271-3698</v>
          </cell>
          <cell r="G3" t="str">
            <v>himam@tweisel.com</v>
          </cell>
        </row>
        <row r="6">
          <cell r="A6" t="str">
            <v>Macro</v>
          </cell>
        </row>
        <row r="7">
          <cell r="A7" t="str">
            <v>1. As carriers increasingly adopt next-gen network architectures, there is a shift within the capex pie toward optical systems.</v>
          </cell>
        </row>
        <row r="8">
          <cell r="A8" t="str">
            <v>2. Near-term, under our worst case scenario of 3% YOY growth in overall capex, carriers will spend $16.2 billion globally on optical systems in CY01. Translates into 40+% YOY growth for sector.</v>
          </cell>
        </row>
        <row r="13">
          <cell r="A13" t="str">
            <v>Reasons to Own CIEN</v>
          </cell>
        </row>
        <row r="14">
          <cell r="A14" t="str">
            <v xml:space="preserve">1. A pureplay in optical systems, CIEN is insulated from near-term deceleration in overall capex growth. </v>
          </cell>
        </row>
        <row r="15">
          <cell r="A15" t="str">
            <v>Spending in key customer accounts is robust. Ciena has very limited exposure to CLECs and our credit analysis shows little risk, except GTS</v>
          </cell>
        </row>
        <row r="16">
          <cell r="A16" t="str">
            <v>2. Contender for the optical crown</v>
          </cell>
        </row>
        <row r="17">
          <cell r="A17" t="str">
            <v>Larger diversified competitors have stumbled. Gaining market share in key accounts going head-to-head against NT and winning.</v>
          </cell>
        </row>
        <row r="18">
          <cell r="A18" t="str">
            <v>3. Best-of-breed optical portfolio</v>
          </cell>
        </row>
        <row r="19">
          <cell r="A19" t="str">
            <v>OC-192: One of the two vendors shipping in volume</v>
          </cell>
        </row>
        <row r="20">
          <cell r="A20" t="str">
            <v>Optical Cross Connect: Furthest along, recognizing revenues from 10 carriers</v>
          </cell>
        </row>
        <row r="21">
          <cell r="A21" t="str">
            <v>Metro: Second only two Nortel in DWDM</v>
          </cell>
        </row>
        <row r="22">
          <cell r="A22" t="str">
            <v>Edge: Cyras K2 best-of-breed</v>
          </cell>
        </row>
        <row r="23">
          <cell r="A23" t="str">
            <v>4. Strong execution</v>
          </cell>
        </row>
        <row r="24">
          <cell r="A24" t="str">
            <v>Focus on key accounts enabling market share gain, Unique operations model, installation and service core competency</v>
          </cell>
        </row>
        <row r="25">
          <cell r="A25" t="str">
            <v>Outsource most components; outsource manufacturing</v>
          </cell>
        </row>
        <row r="27">
          <cell r="A27" t="str">
            <v>Near Term Catalysts</v>
          </cell>
        </row>
        <row r="28">
          <cell r="A28" t="str">
            <v>1. Carrier capex more heavily weighted towards second half of 2001. Announcements of incremental spending by key customers can provide momentum.</v>
          </cell>
        </row>
        <row r="29">
          <cell r="A29" t="str">
            <v>2. Earnings call (Feb. 15); expect management to make positive comments about new customers, expanding opportunities in existing customers and products.</v>
          </cell>
        </row>
        <row r="30">
          <cell r="A30" t="str">
            <v>3. Clarity on the financial impact of Cyras acquisition will be provided; expected dilution is reflected in stock; treat any near-term pressure as  buying opportunity.</v>
          </cell>
        </row>
        <row r="32">
          <cell r="A32" t="str">
            <v>The Bear Case</v>
          </cell>
        </row>
        <row r="33">
          <cell r="A33" t="str">
            <v>1. Specter of carrier capex</v>
          </cell>
        </row>
        <row r="34">
          <cell r="A34" t="str">
            <v>Pureplay in high-growth area, relatively insulated. Key accounts spending, low credit grade accounts now constitute less than 10%</v>
          </cell>
        </row>
        <row r="35">
          <cell r="A35" t="str">
            <v>2. GTS, historically a 10% customer, is financially unhealthy</v>
          </cell>
        </row>
        <row r="36">
          <cell r="A36" t="str">
            <v>Has been paying bills to Ciena while restructuring and not a significant part of revenue going  forward</v>
          </cell>
        </row>
        <row r="37">
          <cell r="A37" t="str">
            <v>3. Just OC-192 play, competition increasing</v>
          </cell>
        </row>
        <row r="38">
          <cell r="A38" t="str">
            <v>Comprehensive portfolio. Who else is shipping in volume?</v>
          </cell>
        </row>
        <row r="39">
          <cell r="A39" t="str">
            <v>4. Cyras acquisition was not great, dilutive</v>
          </cell>
        </row>
        <row r="40">
          <cell r="A40" t="str">
            <v>Dilutive 2001, accretive 2H02; only OSMINE compliant, access to deep RBOC pockets</v>
          </cell>
        </row>
        <row r="41">
          <cell r="A41" t="str">
            <v>$50 million in revenue in 2001, ramping to $500+ million in 2002</v>
          </cell>
        </row>
        <row r="43">
          <cell r="A43" t="str">
            <v>Product &amp; Competitors</v>
          </cell>
        </row>
        <row r="44">
          <cell r="A44" t="str">
            <v>Network Segment</v>
          </cell>
          <cell r="B44" t="str">
            <v>Ciena's Product</v>
          </cell>
          <cell r="C44" t="str">
            <v>Comments</v>
          </cell>
          <cell r="F44" t="str">
            <v>Competitors</v>
          </cell>
        </row>
        <row r="45">
          <cell r="A45" t="str">
            <v>Ultra Long Haul</v>
          </cell>
          <cell r="B45" t="str">
            <v>MultiWave CoreStream</v>
          </cell>
          <cell r="C45" t="str">
            <v>Promises transmission distances up to 4000km. Expected to ship in Calendar 1H01.</v>
          </cell>
          <cell r="F45" t="str">
            <v>Nortel (Qtera), Corvis, Sycamore</v>
          </cell>
        </row>
        <row r="46">
          <cell r="A46" t="str">
            <v>Long-Haul</v>
          </cell>
          <cell r="B46" t="str">
            <v>MultiWave CoreStream and Sentry</v>
          </cell>
          <cell r="C46" t="str">
            <v>Provides the bulk of Ciena's revenues. OC-192 version of CoreStream is currently the only other commercially shipping OC-192 product out competing with Nortel's.</v>
          </cell>
          <cell r="F46" t="str">
            <v>Nortel, Sycamore, Lucent</v>
          </cell>
        </row>
        <row r="47">
          <cell r="A47" t="str">
            <v>Metro</v>
          </cell>
          <cell r="B47" t="str">
            <v>MultiWave Metro, Metro One.</v>
          </cell>
          <cell r="C47" t="str">
            <v>Just under 10% of revenues in fiscal 4Q00, a major growth engine for the company going forward.</v>
          </cell>
          <cell r="F47" t="str">
            <v>Nortel, ONI Systems</v>
          </cell>
        </row>
        <row r="48">
          <cell r="A48" t="str">
            <v>Edge</v>
          </cell>
          <cell r="B48" t="str">
            <v>K2 platform (Cyras)</v>
          </cell>
          <cell r="C48" t="str">
            <v xml:space="preserve">Recently entered market with the multi-service aggregation/switching product from Cyras acquisition </v>
          </cell>
          <cell r="F48" t="str">
            <v>Cisco (Cerent), Redback (Siara)</v>
          </cell>
        </row>
        <row r="49">
          <cell r="A49" t="str">
            <v>Optical Cross Connect</v>
          </cell>
          <cell r="B49" t="str">
            <v>CoreDirector, CoreDirector CI</v>
          </cell>
          <cell r="C49" t="str">
            <v>One of few vendors commercially shipping today, leads with its 256x256 OC-48 product. CoreDirector CI, a scaled down version, is expected to be released sometime in calendar 1Q01.</v>
          </cell>
          <cell r="F49" t="str">
            <v>Tellium, Sycamore</v>
          </cell>
        </row>
        <row r="51">
          <cell r="D51" t="str">
            <v>Estimates</v>
          </cell>
          <cell r="E51" t="str">
            <v>1QFY01</v>
          </cell>
          <cell r="F51" t="str">
            <v>FY01</v>
          </cell>
          <cell r="G51" t="str">
            <v>FY02</v>
          </cell>
        </row>
        <row r="52">
          <cell r="D52" t="str">
            <v>EPS</v>
          </cell>
          <cell r="E52">
            <v>0.15</v>
          </cell>
          <cell r="F52">
            <v>0.70652816950962105</v>
          </cell>
          <cell r="G52">
            <v>1.28772170372629</v>
          </cell>
        </row>
        <row r="53">
          <cell r="D53" t="str">
            <v>P/E</v>
          </cell>
          <cell r="F53">
            <v>111.72590620808231</v>
          </cell>
          <cell r="G53">
            <v>61.300123909986112</v>
          </cell>
        </row>
        <row r="54">
          <cell r="D54" t="str">
            <v>PEG</v>
          </cell>
          <cell r="F54">
            <v>3.2</v>
          </cell>
          <cell r="G54">
            <v>1.6</v>
          </cell>
        </row>
        <row r="55">
          <cell r="D55" t="str">
            <v>Revenues</v>
          </cell>
          <cell r="E55">
            <v>325</v>
          </cell>
          <cell r="F55">
            <v>1568.0288263349998</v>
          </cell>
          <cell r="G55">
            <v>2508.8461221359998</v>
          </cell>
        </row>
        <row r="56">
          <cell r="D56" t="str">
            <v>P/R</v>
          </cell>
          <cell r="F56">
            <v>15.182201197565206</v>
          </cell>
          <cell r="G56">
            <v>9.4888757484782538</v>
          </cell>
        </row>
        <row r="66">
          <cell r="A66" t="str">
            <v>Valuation</v>
          </cell>
        </row>
        <row r="67">
          <cell r="A67" t="str">
            <v>1. We rate  CIEN a STRONG BUY with a 12-month target price of $110 based on our 10 year DCF model. With the stock currently trading at $79, this implies 39% upside.</v>
          </cell>
        </row>
        <row r="68">
          <cell r="A68" t="str">
            <v>2. CIEN is trading at a discount to its peers, when in fact it should be trading at a premium, along metrics such as P/E, P/S, and PEG.</v>
          </cell>
        </row>
        <row r="69">
          <cell r="A69" t="str">
            <v>3. Qualitatively, We employ our OPTIICS methodology to rate CIEN along 7 variables on which Ciena passes with flying colors.</v>
          </cell>
        </row>
        <row r="72">
          <cell r="A72" t="str">
            <v>Customers</v>
          </cell>
        </row>
        <row r="73">
          <cell r="A73" t="str">
            <v>Selected key customers: Quest, Sprint, GTS, Cable &amp; Wireless, Broadwing, Global Crossing, Genuity and XO Communications.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8"/>
  <sheetViews>
    <sheetView showGridLines="0" tabSelected="1" zoomScale="85" workbookViewId="0">
      <pane xSplit="2" ySplit="11" topLeftCell="C12" activePane="bottomRight" state="frozen"/>
      <selection pane="topRight" activeCell="O1" sqref="O1"/>
      <selection pane="bottomLeft" activeCell="A12" sqref="A12"/>
      <selection pane="bottomRight" activeCell="K18" sqref="A1:K18"/>
    </sheetView>
  </sheetViews>
  <sheetFormatPr defaultColWidth="8.85546875" defaultRowHeight="12.75"/>
  <cols>
    <col min="1" max="1" width="3.140625" style="139" customWidth="1"/>
    <col min="2" max="2" width="31.85546875" customWidth="1"/>
    <col min="3" max="3" width="10" style="151" customWidth="1"/>
    <col min="4" max="4" width="11.7109375" style="151" bestFit="1" customWidth="1"/>
    <col min="5" max="5" width="11.7109375" style="146" bestFit="1" customWidth="1"/>
    <col min="6" max="7" width="12.28515625" style="151" bestFit="1" customWidth="1"/>
    <col min="8" max="8" width="1.7109375" style="154" customWidth="1"/>
    <col min="9" max="9" width="10" style="151" customWidth="1"/>
    <col min="10" max="11" width="10" style="30" bestFit="1" customWidth="1"/>
    <col min="12" max="16384" width="8.85546875" style="30"/>
  </cols>
  <sheetData>
    <row r="1" spans="1:11">
      <c r="A1" s="37"/>
      <c r="B1" s="37"/>
      <c r="C1" s="146"/>
      <c r="D1" s="146"/>
      <c r="F1" s="146"/>
      <c r="G1" s="146"/>
      <c r="H1" s="146"/>
      <c r="I1" s="146"/>
    </row>
    <row r="2" spans="1:11">
      <c r="A2" s="37"/>
      <c r="B2" s="37"/>
      <c r="C2" s="146"/>
      <c r="D2" s="146"/>
      <c r="F2" s="146"/>
      <c r="G2" s="146"/>
      <c r="H2" s="146"/>
      <c r="I2" s="146"/>
    </row>
    <row r="3" spans="1:11" s="129" customFormat="1">
      <c r="A3" s="155"/>
      <c r="B3" s="156"/>
      <c r="C3" s="157"/>
      <c r="D3" s="157"/>
      <c r="E3" s="157"/>
      <c r="F3" s="157"/>
      <c r="G3" s="157"/>
      <c r="H3" s="157"/>
      <c r="I3" s="157"/>
      <c r="J3" s="157"/>
      <c r="K3" s="157"/>
    </row>
    <row r="4" spans="1:11" s="129" customFormat="1">
      <c r="A4" s="128"/>
      <c r="B4" s="158"/>
      <c r="C4" s="159"/>
      <c r="D4" s="159"/>
      <c r="E4" s="159"/>
      <c r="F4" s="159"/>
      <c r="G4" s="159"/>
      <c r="H4" s="159"/>
      <c r="I4" s="159"/>
      <c r="J4" s="159"/>
      <c r="K4" s="159"/>
    </row>
    <row r="5" spans="1:11" s="129" customFormat="1">
      <c r="A5" s="128"/>
      <c r="B5" s="158"/>
      <c r="C5" s="160"/>
      <c r="D5" s="160"/>
      <c r="E5" s="160"/>
      <c r="F5" s="160"/>
      <c r="G5" s="160"/>
      <c r="H5" s="160"/>
      <c r="I5" s="160"/>
      <c r="J5" s="160"/>
      <c r="K5" s="160"/>
    </row>
    <row r="6" spans="1:11" s="129" customFormat="1">
      <c r="A6" s="128"/>
      <c r="B6" s="158"/>
      <c r="C6" s="159"/>
      <c r="D6" s="159"/>
      <c r="E6" s="159"/>
      <c r="F6" s="159"/>
      <c r="G6" s="159"/>
      <c r="H6" s="159"/>
      <c r="I6" s="159"/>
      <c r="J6" s="159"/>
      <c r="K6" s="159"/>
    </row>
    <row r="7" spans="1:11" s="129" customFormat="1">
      <c r="A7" s="161"/>
      <c r="B7" s="162"/>
      <c r="C7" s="163"/>
      <c r="D7" s="163"/>
      <c r="E7" s="163"/>
      <c r="F7" s="163"/>
      <c r="G7" s="163"/>
      <c r="H7" s="163"/>
      <c r="I7" s="163"/>
      <c r="J7" s="163"/>
      <c r="K7" s="163"/>
    </row>
    <row r="8" spans="1:11" s="129" customFormat="1">
      <c r="A8" s="130" t="s">
        <v>26</v>
      </c>
      <c r="B8" s="131"/>
      <c r="C8" s="145"/>
      <c r="D8" s="145"/>
      <c r="E8" s="145"/>
      <c r="F8" s="145"/>
      <c r="G8" s="145"/>
      <c r="H8" s="145"/>
      <c r="I8" s="145"/>
      <c r="J8" s="145"/>
      <c r="K8" s="145"/>
    </row>
    <row r="9" spans="1:11" s="129" customFormat="1">
      <c r="A9" s="130" t="s">
        <v>69</v>
      </c>
      <c r="B9" s="131"/>
      <c r="C9" s="145"/>
      <c r="D9" s="145"/>
      <c r="E9" s="145"/>
      <c r="F9" s="145"/>
      <c r="G9" s="145"/>
      <c r="H9" s="145"/>
      <c r="I9" s="145"/>
      <c r="J9" s="145"/>
      <c r="K9" s="145"/>
    </row>
    <row r="10" spans="1:11">
      <c r="A10" s="130" t="s">
        <v>84</v>
      </c>
      <c r="B10" s="131"/>
      <c r="C10" s="172">
        <v>2012</v>
      </c>
      <c r="D10" s="173"/>
      <c r="E10" s="173"/>
      <c r="F10" s="174"/>
      <c r="G10" s="152">
        <v>2012</v>
      </c>
      <c r="H10" s="145"/>
      <c r="I10" s="175">
        <v>2013</v>
      </c>
      <c r="J10" s="176"/>
      <c r="K10" s="176"/>
    </row>
    <row r="11" spans="1:11">
      <c r="A11" s="132" t="s">
        <v>83</v>
      </c>
      <c r="B11" s="133"/>
      <c r="C11" s="134" t="s">
        <v>22</v>
      </c>
      <c r="D11" s="147" t="s">
        <v>23</v>
      </c>
      <c r="E11" s="147" t="s">
        <v>24</v>
      </c>
      <c r="F11" s="135" t="s">
        <v>25</v>
      </c>
      <c r="G11" s="153" t="s">
        <v>35</v>
      </c>
      <c r="H11" s="145"/>
      <c r="I11" s="134" t="s">
        <v>22</v>
      </c>
      <c r="J11" s="135" t="s">
        <v>23</v>
      </c>
      <c r="K11" s="135" t="s">
        <v>24</v>
      </c>
    </row>
    <row r="12" spans="1:11">
      <c r="A12" s="144" t="s">
        <v>81</v>
      </c>
      <c r="B12" s="142"/>
      <c r="C12" s="149"/>
      <c r="D12" s="150"/>
      <c r="E12" s="150"/>
      <c r="F12" s="164"/>
      <c r="G12" s="149"/>
      <c r="H12" s="136"/>
      <c r="I12" s="149"/>
      <c r="J12" s="150"/>
      <c r="K12" s="150"/>
    </row>
    <row r="13" spans="1:11">
      <c r="A13" s="138"/>
      <c r="B13" s="30" t="s">
        <v>59</v>
      </c>
      <c r="C13" s="148">
        <v>134517</v>
      </c>
      <c r="D13" s="148">
        <v>139580</v>
      </c>
      <c r="E13" s="148">
        <v>148775</v>
      </c>
      <c r="F13" s="165">
        <v>158123</v>
      </c>
      <c r="G13" s="148">
        <v>580995</v>
      </c>
      <c r="H13" s="136"/>
      <c r="I13" s="148">
        <v>160160</v>
      </c>
      <c r="J13" s="148">
        <v>162138</v>
      </c>
      <c r="K13" s="148">
        <v>172798</v>
      </c>
    </row>
    <row r="14" spans="1:11">
      <c r="A14" s="142"/>
      <c r="B14" s="143" t="s">
        <v>60</v>
      </c>
      <c r="C14" s="149">
        <v>71531</v>
      </c>
      <c r="D14" s="149">
        <v>70932</v>
      </c>
      <c r="E14" s="149">
        <v>73954</v>
      </c>
      <c r="F14" s="164">
        <v>89781</v>
      </c>
      <c r="G14" s="149">
        <v>306198</v>
      </c>
      <c r="H14" s="136"/>
      <c r="I14" s="149">
        <v>76821</v>
      </c>
      <c r="J14" s="149">
        <v>77508</v>
      </c>
      <c r="K14" s="149">
        <v>80230</v>
      </c>
    </row>
    <row r="15" spans="1:11">
      <c r="A15" s="138"/>
      <c r="B15" s="30" t="s">
        <v>82</v>
      </c>
      <c r="C15" s="148">
        <v>42554</v>
      </c>
      <c r="D15" s="148">
        <v>44637</v>
      </c>
      <c r="E15" s="148">
        <v>47418</v>
      </c>
      <c r="F15" s="165">
        <v>52666</v>
      </c>
      <c r="G15" s="148">
        <v>187275</v>
      </c>
      <c r="H15" s="136"/>
      <c r="I15" s="148">
        <v>53653</v>
      </c>
      <c r="J15" s="148">
        <v>57152</v>
      </c>
      <c r="K15" s="148">
        <v>60490</v>
      </c>
    </row>
    <row r="16" spans="1:11">
      <c r="A16" s="137"/>
      <c r="B16" s="141" t="s">
        <v>61</v>
      </c>
      <c r="C16" s="149">
        <v>54562</v>
      </c>
      <c r="D16" s="149">
        <v>56867</v>
      </c>
      <c r="E16" s="149">
        <v>56576</v>
      </c>
      <c r="F16" s="164">
        <v>59906</v>
      </c>
      <c r="G16" s="149">
        <v>227911</v>
      </c>
      <c r="H16" s="136"/>
      <c r="I16" s="149">
        <v>59645</v>
      </c>
      <c r="J16" s="149">
        <v>61217</v>
      </c>
      <c r="K16" s="149">
        <v>61555</v>
      </c>
    </row>
    <row r="17" spans="1:11">
      <c r="A17" s="138"/>
      <c r="B17" s="30" t="s">
        <v>49</v>
      </c>
      <c r="C17" s="148">
        <v>16284</v>
      </c>
      <c r="D17" s="148">
        <v>19290</v>
      </c>
      <c r="E17" s="148">
        <v>18598</v>
      </c>
      <c r="F17" s="165">
        <v>17396</v>
      </c>
      <c r="G17" s="148">
        <v>71568</v>
      </c>
      <c r="H17" s="136"/>
      <c r="I17" s="148">
        <v>17767</v>
      </c>
      <c r="J17" s="148">
        <v>20091</v>
      </c>
      <c r="K17" s="148">
        <v>20717</v>
      </c>
    </row>
    <row r="18" spans="1:11">
      <c r="A18" s="166" t="s">
        <v>42</v>
      </c>
      <c r="B18" s="167"/>
      <c r="C18" s="170">
        <v>319448</v>
      </c>
      <c r="D18" s="170">
        <v>331306</v>
      </c>
      <c r="E18" s="170">
        <v>345321</v>
      </c>
      <c r="F18" s="171">
        <v>377872</v>
      </c>
      <c r="G18" s="168">
        <v>1373947</v>
      </c>
      <c r="H18" s="169"/>
      <c r="I18" s="170">
        <v>368046.30418310052</v>
      </c>
      <c r="J18" s="170">
        <v>378106</v>
      </c>
      <c r="K18" s="170">
        <f>SUM(K13:K17)</f>
        <v>395790</v>
      </c>
    </row>
  </sheetData>
  <sheetProtection password="C49C" sheet="1" objects="1" scenarios="1"/>
  <customSheetViews>
    <customSheetView guid="{AED9D8D2-9EC8-44D4-BB97-5CCE0677B94B}" scale="85" showPageBreaks="1" showGridLines="0" fitToPage="1" printArea="1" hiddenColumns="1">
      <pane xSplit="13" ySplit="11" topLeftCell="O12" activePane="bottomRight" state="frozen"/>
      <selection pane="bottomRight" activeCell="O12" sqref="O12"/>
      <pageMargins left="0.32" right="0.23" top="0.32" bottom="0.34" header="0.28000000000000003" footer="0.5"/>
      <pageSetup scale="55" orientation="portrait" r:id="rId1"/>
      <headerFooter alignWithMargins="0"/>
    </customSheetView>
    <customSheetView guid="{34E70CD2-0BD1-4D7B-8D7E-D37453914C37}" scale="85" showGridLines="0" fitToPage="1" hiddenColumns="1">
      <pane xSplit="2" ySplit="11" topLeftCell="C57" activePane="bottomRight" state="frozen"/>
      <selection pane="bottomRight" activeCell="X80" sqref="X80"/>
      <pageMargins left="0.32" right="0.23" top="0.32" bottom="0.34" header="0.28000000000000003" footer="0.5"/>
      <pageSetup scale="60" orientation="portrait" r:id="rId2"/>
      <headerFooter alignWithMargins="0"/>
    </customSheetView>
    <customSheetView guid="{EEE1B813-1284-496C-9108-7B6EBF1B66DA}" scale="85" showPageBreaks="1" showGridLines="0" fitToPage="1" printArea="1" hiddenColumns="1">
      <pane xSplit="13" ySplit="11" topLeftCell="O12" activePane="bottomRight" state="frozen"/>
      <selection pane="bottomRight" activeCell="O19" sqref="O19"/>
      <pageMargins left="0.32" right="0.23" top="0.32" bottom="0.34" header="0.28000000000000003" footer="0.5"/>
      <pageSetup scale="60" orientation="portrait" r:id="rId3"/>
      <headerFooter alignWithMargins="0"/>
    </customSheetView>
  </customSheetViews>
  <mergeCells count="2">
    <mergeCell ref="C10:F10"/>
    <mergeCell ref="I10:K10"/>
  </mergeCells>
  <phoneticPr fontId="5" type="noConversion"/>
  <printOptions horizontalCentered="1"/>
  <pageMargins left="0.32" right="0.23" top="0.32" bottom="0.34" header="0.28000000000000003" footer="0.5"/>
  <pageSetup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Y103"/>
  <sheetViews>
    <sheetView zoomScale="85" workbookViewId="0">
      <pane xSplit="19" ySplit="7" topLeftCell="AH8" activePane="bottomRight" state="frozen"/>
      <selection pane="topRight" activeCell="T1" sqref="T1"/>
      <selection pane="bottomLeft" activeCell="A8" sqref="A8"/>
      <selection pane="bottomRight" activeCell="AW18" sqref="AW18"/>
    </sheetView>
  </sheetViews>
  <sheetFormatPr defaultRowHeight="12.75" outlineLevelCol="1"/>
  <cols>
    <col min="1" max="1" width="3.140625" customWidth="1"/>
    <col min="2" max="2" width="48.85546875" customWidth="1"/>
    <col min="3" max="7" width="12.28515625" hidden="1" customWidth="1" outlineLevel="1"/>
    <col min="8" max="8" width="1" hidden="1" customWidth="1" outlineLevel="1"/>
    <col min="9" max="13" width="12.28515625" hidden="1" customWidth="1" outlineLevel="1"/>
    <col min="14" max="14" width="1.28515625" hidden="1" customWidth="1" outlineLevel="1"/>
    <col min="15" max="15" width="11.5703125" hidden="1" customWidth="1" outlineLevel="1"/>
    <col min="16" max="18" width="10.7109375" hidden="1" customWidth="1" outlineLevel="1"/>
    <col min="19" max="19" width="12.42578125" hidden="1" customWidth="1" outlineLevel="1"/>
    <col min="20" max="20" width="1.140625" customWidth="1" collapsed="1"/>
    <col min="21" max="24" width="10.7109375" customWidth="1"/>
    <col min="25" max="25" width="10.85546875" customWidth="1"/>
    <col min="26" max="26" width="1.28515625" customWidth="1"/>
    <col min="27" max="31" width="11.42578125" customWidth="1"/>
    <col min="32" max="32" width="1" customWidth="1"/>
    <col min="33" max="33" width="11" customWidth="1"/>
    <col min="34" max="34" width="13.7109375" customWidth="1"/>
    <col min="35" max="35" width="13.5703125" customWidth="1"/>
    <col min="36" max="36" width="12.5703125" customWidth="1"/>
    <col min="37" max="37" width="12.28515625" customWidth="1"/>
    <col min="38" max="39" width="9.140625" hidden="1" customWidth="1"/>
    <col min="40" max="43" width="12.28515625" style="18" hidden="1" customWidth="1"/>
    <col min="44" max="44" width="11.42578125" hidden="1" customWidth="1"/>
    <col min="45" max="45" width="0.85546875" style="20" customWidth="1"/>
    <col min="46" max="47" width="11" style="114" customWidth="1"/>
    <col min="48" max="48" width="11" style="92" customWidth="1"/>
    <col min="49" max="49" width="9.5703125" bestFit="1" customWidth="1"/>
    <col min="50" max="51" width="13.85546875" bestFit="1" customWidth="1"/>
  </cols>
  <sheetData>
    <row r="1" spans="1:51">
      <c r="AA1" s="17"/>
      <c r="AC1" s="17"/>
      <c r="AD1" s="17"/>
      <c r="AG1" s="17"/>
      <c r="AT1" s="100"/>
      <c r="AU1" s="100"/>
      <c r="AV1" s="94"/>
    </row>
    <row r="2" spans="1:51">
      <c r="A2" s="1" t="s">
        <v>26</v>
      </c>
      <c r="W2" s="29"/>
      <c r="X2" s="29"/>
      <c r="AA2" s="29"/>
      <c r="AC2" s="29"/>
      <c r="AD2" s="29"/>
      <c r="AG2" s="29"/>
      <c r="AT2" s="57"/>
      <c r="AU2" s="57"/>
      <c r="AV2" s="95"/>
    </row>
    <row r="3" spans="1:51">
      <c r="A3" s="1" t="s">
        <v>69</v>
      </c>
      <c r="AK3" s="19"/>
      <c r="AL3" s="36"/>
      <c r="AN3"/>
      <c r="AO3"/>
      <c r="AP3"/>
      <c r="AQ3"/>
      <c r="AT3" s="101"/>
      <c r="AU3" s="101"/>
    </row>
    <row r="4" spans="1:51">
      <c r="A4" s="11" t="s">
        <v>79</v>
      </c>
      <c r="O4" s="64"/>
      <c r="P4" s="177" t="s">
        <v>62</v>
      </c>
      <c r="Q4" s="177"/>
      <c r="R4" s="177"/>
      <c r="S4" s="64"/>
      <c r="W4" s="29"/>
      <c r="AC4" s="29"/>
      <c r="AH4" s="36"/>
      <c r="AK4" s="19"/>
      <c r="AL4" s="36"/>
      <c r="AT4" s="101"/>
      <c r="AU4" s="101"/>
    </row>
    <row r="5" spans="1:51">
      <c r="A5" s="1" t="s">
        <v>36</v>
      </c>
      <c r="X5" s="48"/>
      <c r="AA5" s="56"/>
      <c r="AB5" s="48"/>
      <c r="AC5" s="56"/>
      <c r="AD5" s="1"/>
      <c r="AG5" s="183"/>
      <c r="AH5" s="183"/>
      <c r="AI5" s="183"/>
      <c r="AJ5" s="183"/>
      <c r="AK5" s="185"/>
      <c r="AS5" s="77"/>
      <c r="AT5" s="102"/>
      <c r="AU5" s="102"/>
      <c r="AV5" s="81" t="s">
        <v>50</v>
      </c>
    </row>
    <row r="6" spans="1:51">
      <c r="C6" s="178">
        <v>2004</v>
      </c>
      <c r="D6" s="179"/>
      <c r="E6" s="179"/>
      <c r="F6" s="180"/>
      <c r="G6" s="14">
        <v>2004</v>
      </c>
      <c r="I6" s="181">
        <v>2005</v>
      </c>
      <c r="J6" s="179"/>
      <c r="K6" s="179"/>
      <c r="L6" s="180"/>
      <c r="M6" s="16">
        <v>2005</v>
      </c>
      <c r="O6" s="182">
        <v>2006</v>
      </c>
      <c r="P6" s="179"/>
      <c r="Q6" s="179"/>
      <c r="R6" s="180"/>
      <c r="S6" s="27">
        <v>2006</v>
      </c>
      <c r="T6" s="40"/>
      <c r="U6" s="186">
        <v>2007</v>
      </c>
      <c r="V6" s="179"/>
      <c r="W6" s="179"/>
      <c r="X6" s="180"/>
      <c r="Y6" s="41">
        <v>2007</v>
      </c>
      <c r="AA6" s="178">
        <v>2008</v>
      </c>
      <c r="AB6" s="187"/>
      <c r="AC6" s="187"/>
      <c r="AD6" s="188"/>
      <c r="AE6" s="63">
        <v>2008</v>
      </c>
      <c r="AG6" s="184">
        <v>2009</v>
      </c>
      <c r="AH6" s="179"/>
      <c r="AI6" s="179"/>
      <c r="AJ6" s="180"/>
      <c r="AK6" s="71">
        <v>2009</v>
      </c>
      <c r="AS6" s="78"/>
      <c r="AT6" s="115" t="s">
        <v>74</v>
      </c>
      <c r="AU6" s="115" t="s">
        <v>74</v>
      </c>
      <c r="AV6" s="115" t="s">
        <v>74</v>
      </c>
      <c r="AX6" t="s">
        <v>73</v>
      </c>
    </row>
    <row r="7" spans="1:51">
      <c r="C7" s="2" t="s">
        <v>22</v>
      </c>
      <c r="D7" s="3" t="s">
        <v>23</v>
      </c>
      <c r="E7" s="3" t="s">
        <v>24</v>
      </c>
      <c r="F7" s="4" t="s">
        <v>25</v>
      </c>
      <c r="G7" s="15" t="s">
        <v>35</v>
      </c>
      <c r="I7" s="5" t="s">
        <v>22</v>
      </c>
      <c r="J7" s="6" t="s">
        <v>23</v>
      </c>
      <c r="K7" s="6" t="s">
        <v>24</v>
      </c>
      <c r="L7" s="7" t="s">
        <v>25</v>
      </c>
      <c r="M7" s="13" t="s">
        <v>35</v>
      </c>
      <c r="O7" s="8" t="s">
        <v>22</v>
      </c>
      <c r="P7" s="9" t="s">
        <v>23</v>
      </c>
      <c r="Q7" s="9" t="s">
        <v>24</v>
      </c>
      <c r="R7" s="10" t="s">
        <v>25</v>
      </c>
      <c r="S7" s="28" t="s">
        <v>35</v>
      </c>
      <c r="T7" s="40"/>
      <c r="U7" s="44" t="s">
        <v>22</v>
      </c>
      <c r="V7" s="45" t="s">
        <v>23</v>
      </c>
      <c r="W7" s="45" t="s">
        <v>24</v>
      </c>
      <c r="X7" s="46" t="s">
        <v>25</v>
      </c>
      <c r="Y7" s="42" t="s">
        <v>35</v>
      </c>
      <c r="AA7" s="2" t="s">
        <v>22</v>
      </c>
      <c r="AB7" s="3" t="s">
        <v>23</v>
      </c>
      <c r="AC7" s="3" t="s">
        <v>24</v>
      </c>
      <c r="AD7" s="4" t="s">
        <v>25</v>
      </c>
      <c r="AE7" s="4" t="s">
        <v>35</v>
      </c>
      <c r="AG7" s="69" t="s">
        <v>22</v>
      </c>
      <c r="AH7" s="76" t="s">
        <v>23</v>
      </c>
      <c r="AI7" s="76" t="s">
        <v>24</v>
      </c>
      <c r="AJ7" s="70" t="s">
        <v>25</v>
      </c>
      <c r="AK7" s="70" t="s">
        <v>35</v>
      </c>
      <c r="AO7" s="18" t="s">
        <v>70</v>
      </c>
      <c r="AP7" s="18" t="s">
        <v>71</v>
      </c>
      <c r="AS7" s="79"/>
      <c r="AT7" s="116" t="s">
        <v>22</v>
      </c>
      <c r="AU7" s="116" t="s">
        <v>23</v>
      </c>
      <c r="AV7" s="116" t="s">
        <v>24</v>
      </c>
      <c r="AW7" s="140" t="s">
        <v>80</v>
      </c>
    </row>
    <row r="8" spans="1:51">
      <c r="A8" t="s">
        <v>68</v>
      </c>
      <c r="C8" s="18"/>
      <c r="D8" s="18"/>
      <c r="E8" s="18"/>
      <c r="F8" s="18"/>
      <c r="G8" s="18"/>
      <c r="H8" s="19"/>
      <c r="I8" s="18"/>
      <c r="J8" s="18"/>
      <c r="K8" s="18"/>
      <c r="L8" s="18"/>
      <c r="M8" s="18"/>
      <c r="O8" s="22"/>
      <c r="P8" s="22"/>
      <c r="Q8" s="22"/>
      <c r="R8" s="22"/>
      <c r="S8" s="24"/>
      <c r="T8" s="39"/>
      <c r="U8" s="39"/>
      <c r="V8" s="39"/>
      <c r="W8" s="39"/>
      <c r="X8" s="39"/>
      <c r="Y8" s="24"/>
      <c r="AA8" s="39"/>
      <c r="AB8" s="39"/>
      <c r="AC8" s="39"/>
      <c r="AD8" s="39"/>
      <c r="AE8" s="24"/>
      <c r="AG8" s="68"/>
      <c r="AH8" s="36"/>
      <c r="AI8" s="36"/>
      <c r="AJ8" s="36"/>
      <c r="AK8" s="36"/>
      <c r="AS8" s="50"/>
      <c r="AT8" s="103"/>
      <c r="AU8" s="103"/>
      <c r="AV8" s="96"/>
    </row>
    <row r="9" spans="1:51">
      <c r="B9" t="s">
        <v>59</v>
      </c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O9" s="22"/>
      <c r="P9" s="22"/>
      <c r="Q9" s="22"/>
      <c r="R9" s="22"/>
      <c r="S9" s="24">
        <v>184071.36088509997</v>
      </c>
      <c r="T9" s="39"/>
      <c r="U9" s="39">
        <v>63081</v>
      </c>
      <c r="V9" s="39">
        <v>72574</v>
      </c>
      <c r="W9" s="39">
        <v>76066</v>
      </c>
      <c r="X9" s="39">
        <v>87167</v>
      </c>
      <c r="Y9" s="24">
        <v>298888</v>
      </c>
      <c r="AA9" s="39">
        <v>87477</v>
      </c>
      <c r="AB9" s="39">
        <v>90733</v>
      </c>
      <c r="AC9" s="66">
        <v>96687</v>
      </c>
      <c r="AD9" s="39">
        <v>95142</v>
      </c>
      <c r="AE9" s="24">
        <v>370039</v>
      </c>
      <c r="AG9" s="39">
        <v>94194</v>
      </c>
      <c r="AH9" s="39">
        <v>86750</v>
      </c>
      <c r="AI9" s="39">
        <v>89265</v>
      </c>
      <c r="AJ9" s="39">
        <v>98597</v>
      </c>
      <c r="AK9" s="19">
        <f t="shared" ref="AK9:AK16" si="0">SUM(AG9:AJ9)</f>
        <v>368806</v>
      </c>
      <c r="AO9" s="36">
        <f>AG9/AA9-1</f>
        <v>7.6785898007476261E-2</v>
      </c>
      <c r="AP9" s="36">
        <f>AG9/AD9-1</f>
        <v>-9.9640537302138066E-3</v>
      </c>
      <c r="AS9" s="39"/>
      <c r="AT9" s="104">
        <v>103144</v>
      </c>
      <c r="AU9" s="104"/>
      <c r="AV9" s="82">
        <v>103500</v>
      </c>
      <c r="AW9" s="60"/>
      <c r="AX9" s="36"/>
    </row>
    <row r="10" spans="1:51">
      <c r="B10" t="s">
        <v>60</v>
      </c>
      <c r="C10" s="18"/>
      <c r="D10" s="18"/>
      <c r="E10" s="18"/>
      <c r="F10" s="18"/>
      <c r="G10" s="18"/>
      <c r="H10" s="19"/>
      <c r="I10" s="18"/>
      <c r="J10" s="18"/>
      <c r="K10" s="18"/>
      <c r="L10" s="18"/>
      <c r="M10" s="18"/>
      <c r="O10" s="22"/>
      <c r="P10" s="22"/>
      <c r="Q10" s="22"/>
      <c r="R10" s="22"/>
      <c r="S10" s="24">
        <v>114298.22412840002</v>
      </c>
      <c r="T10" s="39"/>
      <c r="U10" s="39">
        <v>33889</v>
      </c>
      <c r="V10" s="39">
        <v>34525</v>
      </c>
      <c r="W10" s="39">
        <v>38706</v>
      </c>
      <c r="X10" s="39">
        <v>48180</v>
      </c>
      <c r="Y10" s="24">
        <v>155300</v>
      </c>
      <c r="AA10" s="39">
        <v>48652</v>
      </c>
      <c r="AB10" s="39">
        <v>51460</v>
      </c>
      <c r="AC10" s="66">
        <v>53076</v>
      </c>
      <c r="AD10" s="39">
        <v>65683</v>
      </c>
      <c r="AE10" s="24">
        <v>218871</v>
      </c>
      <c r="AG10" s="39">
        <v>63265</v>
      </c>
      <c r="AH10" s="39">
        <v>64548</v>
      </c>
      <c r="AI10" s="39">
        <v>64723</v>
      </c>
      <c r="AJ10" s="39">
        <v>79656</v>
      </c>
      <c r="AK10" s="19">
        <f t="shared" si="0"/>
        <v>272192</v>
      </c>
      <c r="AO10" s="36">
        <f>AG10/AA10-1</f>
        <v>0.30035764202910475</v>
      </c>
      <c r="AP10" s="36">
        <f>AG10/AD10-1</f>
        <v>-3.681317844800025E-2</v>
      </c>
      <c r="AS10" s="39"/>
      <c r="AT10" s="104">
        <v>75467</v>
      </c>
      <c r="AU10" s="104"/>
      <c r="AV10" s="82">
        <v>76500</v>
      </c>
      <c r="AW10" s="60"/>
      <c r="AX10" s="36"/>
    </row>
    <row r="11" spans="1:51">
      <c r="B11" t="s">
        <v>61</v>
      </c>
      <c r="C11" s="18"/>
      <c r="D11" s="18"/>
      <c r="E11" s="18"/>
      <c r="F11" s="18"/>
      <c r="G11" s="18"/>
      <c r="H11" s="19"/>
      <c r="I11" s="18"/>
      <c r="J11" s="18"/>
      <c r="K11" s="18"/>
      <c r="L11" s="18"/>
      <c r="M11" s="18"/>
      <c r="O11" s="22"/>
      <c r="P11" s="22"/>
      <c r="Q11" s="22"/>
      <c r="R11" s="22"/>
      <c r="S11" s="24">
        <v>102031.70472750004</v>
      </c>
      <c r="T11" s="39"/>
      <c r="U11" s="39">
        <v>33315</v>
      </c>
      <c r="V11" s="39">
        <v>36191</v>
      </c>
      <c r="W11" s="39">
        <v>37968</v>
      </c>
      <c r="X11" s="39">
        <v>40447</v>
      </c>
      <c r="Y11" s="24">
        <v>147921</v>
      </c>
      <c r="AA11" s="39">
        <v>42773</v>
      </c>
      <c r="AB11" s="39">
        <v>43772</v>
      </c>
      <c r="AC11" s="66">
        <v>38509</v>
      </c>
      <c r="AD11" s="39">
        <v>43059</v>
      </c>
      <c r="AE11" s="24">
        <v>168113</v>
      </c>
      <c r="AG11" s="39">
        <v>42605</v>
      </c>
      <c r="AH11" s="39">
        <v>44208</v>
      </c>
      <c r="AI11" s="39">
        <v>41298</v>
      </c>
      <c r="AJ11" s="39">
        <v>48728</v>
      </c>
      <c r="AK11" s="19">
        <f t="shared" si="0"/>
        <v>176839</v>
      </c>
      <c r="AO11" s="36">
        <f>AG11/AA11-1</f>
        <v>-3.9277114067285401E-3</v>
      </c>
      <c r="AP11" s="36">
        <f>AG11/AD11-1</f>
        <v>-1.054367263522149E-2</v>
      </c>
      <c r="AS11" s="22"/>
      <c r="AT11" s="104">
        <v>48903</v>
      </c>
      <c r="AU11" s="104"/>
      <c r="AV11" s="82">
        <v>48500</v>
      </c>
      <c r="AW11" s="60"/>
      <c r="AX11" s="36"/>
    </row>
    <row r="12" spans="1:51">
      <c r="B12" t="s">
        <v>49</v>
      </c>
      <c r="C12" s="18"/>
      <c r="D12" s="18"/>
      <c r="E12" s="18"/>
      <c r="F12" s="18"/>
      <c r="G12" s="18"/>
      <c r="H12" s="19"/>
      <c r="I12" s="18"/>
      <c r="J12" s="18"/>
      <c r="K12" s="18"/>
      <c r="L12" s="18"/>
      <c r="M12" s="18"/>
      <c r="O12" s="32"/>
      <c r="P12" s="32"/>
      <c r="Q12" s="32"/>
      <c r="R12" s="32"/>
      <c r="S12" s="51">
        <v>27654.971600000001</v>
      </c>
      <c r="T12" s="39"/>
      <c r="U12" s="51">
        <v>8989</v>
      </c>
      <c r="V12" s="51">
        <v>9364</v>
      </c>
      <c r="W12" s="51">
        <v>8500</v>
      </c>
      <c r="X12" s="51">
        <v>7444</v>
      </c>
      <c r="Y12" s="51">
        <v>34297</v>
      </c>
      <c r="Z12" s="37"/>
      <c r="AA12" s="51">
        <v>8117</v>
      </c>
      <c r="AB12" s="51">
        <v>8039</v>
      </c>
      <c r="AC12" s="67">
        <v>9075</v>
      </c>
      <c r="AD12" s="51">
        <v>8670</v>
      </c>
      <c r="AE12" s="51">
        <v>33901</v>
      </c>
      <c r="AG12" s="51">
        <v>10304</v>
      </c>
      <c r="AH12" s="51">
        <v>9094</v>
      </c>
      <c r="AI12" s="51">
        <v>11214</v>
      </c>
      <c r="AJ12" s="51">
        <v>11324</v>
      </c>
      <c r="AK12" s="65">
        <f t="shared" si="0"/>
        <v>41936</v>
      </c>
      <c r="AO12" s="36">
        <f>AG12/AA12-1</f>
        <v>0.26943452014291003</v>
      </c>
      <c r="AP12" s="36">
        <f>AG12/AD12-1</f>
        <v>0.18846597462514425</v>
      </c>
      <c r="AS12" s="22"/>
      <c r="AT12" s="125">
        <v>12515</v>
      </c>
      <c r="AU12" s="125"/>
      <c r="AV12" s="91">
        <v>13500</v>
      </c>
      <c r="AW12" s="60"/>
      <c r="AX12" s="36"/>
    </row>
    <row r="13" spans="1:51">
      <c r="A13" t="s">
        <v>42</v>
      </c>
      <c r="C13" s="18">
        <v>48367</v>
      </c>
      <c r="D13" s="18">
        <v>50786</v>
      </c>
      <c r="E13" s="18">
        <v>53286</v>
      </c>
      <c r="F13" s="18">
        <v>57576</v>
      </c>
      <c r="G13" s="18">
        <f>SUM(C13:F13)</f>
        <v>210015</v>
      </c>
      <c r="H13" s="19"/>
      <c r="I13" s="18">
        <v>60096</v>
      </c>
      <c r="J13" s="18">
        <v>64649</v>
      </c>
      <c r="K13" s="18">
        <v>75713</v>
      </c>
      <c r="L13" s="18">
        <f>82838-181</f>
        <v>82657</v>
      </c>
      <c r="M13" s="18">
        <f>SUM(I13:L13)</f>
        <v>283115</v>
      </c>
      <c r="O13" s="18">
        <v>90825</v>
      </c>
      <c r="P13" s="18">
        <v>100649</v>
      </c>
      <c r="Q13" s="22">
        <v>111495</v>
      </c>
      <c r="R13" s="22">
        <v>125703</v>
      </c>
      <c r="S13" s="24">
        <f>SUM(O13:R13)</f>
        <v>428672</v>
      </c>
      <c r="T13" s="39"/>
      <c r="U13" s="39">
        <v>139274</v>
      </c>
      <c r="V13" s="39">
        <v>152654</v>
      </c>
      <c r="W13" s="39">
        <v>161240</v>
      </c>
      <c r="X13" s="39">
        <v>183238</v>
      </c>
      <c r="Y13" s="24">
        <f>SUM(U13:X13)</f>
        <v>636406</v>
      </c>
      <c r="AA13" s="39">
        <v>187019</v>
      </c>
      <c r="AB13" s="39">
        <f>SUM(AB9:AB12)</f>
        <v>194004</v>
      </c>
      <c r="AC13" s="39">
        <v>197347</v>
      </c>
      <c r="AD13" s="39">
        <f>SUM(AD9:AD12)</f>
        <v>212554</v>
      </c>
      <c r="AE13" s="39">
        <f>SUM(AE9:AE12)</f>
        <v>790924</v>
      </c>
      <c r="AG13" s="39">
        <v>210368</v>
      </c>
      <c r="AH13" s="39">
        <v>204600</v>
      </c>
      <c r="AI13" s="39" t="e">
        <f>+#REF!</f>
        <v>#REF!</v>
      </c>
      <c r="AJ13" s="39">
        <v>238305</v>
      </c>
      <c r="AK13" s="19" t="e">
        <f t="shared" si="0"/>
        <v>#REF!</v>
      </c>
      <c r="AO13" s="36">
        <f>AG13/AA13-1</f>
        <v>0.12484827744774596</v>
      </c>
      <c r="AP13" s="36">
        <f>AG13/AD13-1</f>
        <v>-1.0284445364472039E-2</v>
      </c>
      <c r="AS13" s="22"/>
      <c r="AT13" s="104">
        <v>240029</v>
      </c>
      <c r="AU13" s="104">
        <f>SUM(AU9:AU12)</f>
        <v>0</v>
      </c>
      <c r="AV13" s="82">
        <f>SUM(AV9:AV12)</f>
        <v>242000</v>
      </c>
      <c r="AW13" s="19"/>
      <c r="AX13" s="29">
        <v>2300000</v>
      </c>
      <c r="AY13" s="29" t="e">
        <f>AX13+AE13+SUM(AG13:AI13)</f>
        <v>#REF!</v>
      </c>
    </row>
    <row r="14" spans="1:51">
      <c r="B14" t="s">
        <v>28</v>
      </c>
      <c r="C14" s="18">
        <v>7693</v>
      </c>
      <c r="D14" s="18">
        <v>7357</v>
      </c>
      <c r="E14" s="18">
        <v>8624</v>
      </c>
      <c r="F14" s="18">
        <v>8442</v>
      </c>
      <c r="G14" s="18">
        <v>32116</v>
      </c>
      <c r="I14" s="18">
        <v>8609</v>
      </c>
      <c r="J14" s="18">
        <v>9280</v>
      </c>
      <c r="K14" s="18">
        <v>10934</v>
      </c>
      <c r="L14" s="18">
        <v>11318</v>
      </c>
      <c r="M14" s="18">
        <v>40141</v>
      </c>
      <c r="O14" s="18">
        <v>13681</v>
      </c>
      <c r="P14" s="18">
        <v>14457</v>
      </c>
      <c r="Q14" s="22">
        <v>17194</v>
      </c>
      <c r="R14" s="22">
        <v>19700</v>
      </c>
      <c r="S14" s="24">
        <f>SUM(O14:R14)</f>
        <v>65032</v>
      </c>
      <c r="T14" s="24"/>
      <c r="U14" s="24">
        <v>23375</v>
      </c>
      <c r="V14" s="24">
        <v>26234</v>
      </c>
      <c r="W14" s="24">
        <v>28787</v>
      </c>
      <c r="X14" s="24">
        <v>33575</v>
      </c>
      <c r="Y14" s="24">
        <f>SUM(U14:X14)</f>
        <v>111971</v>
      </c>
      <c r="AA14" s="24">
        <v>34749</v>
      </c>
      <c r="AB14" s="24">
        <v>35356</v>
      </c>
      <c r="AC14" s="24">
        <v>37562</v>
      </c>
      <c r="AD14" s="24">
        <v>39889</v>
      </c>
      <c r="AE14" s="24">
        <f>SUM(AA14:AD14)</f>
        <v>147556</v>
      </c>
      <c r="AG14" s="59">
        <v>39080</v>
      </c>
      <c r="AH14" s="24">
        <v>37916</v>
      </c>
      <c r="AI14" s="24">
        <v>37928</v>
      </c>
      <c r="AJ14" s="24">
        <v>42379</v>
      </c>
      <c r="AK14" s="19">
        <f t="shared" si="0"/>
        <v>157303</v>
      </c>
      <c r="AL14" t="s">
        <v>52</v>
      </c>
      <c r="AN14" s="22">
        <v>15868.241836672876</v>
      </c>
      <c r="AO14" s="22">
        <v>17431.196967355849</v>
      </c>
      <c r="AP14" s="22">
        <v>18774.51060483907</v>
      </c>
      <c r="AQ14" s="22">
        <v>20414.62824852065</v>
      </c>
      <c r="AS14" s="22"/>
      <c r="AT14" s="104">
        <v>41843</v>
      </c>
      <c r="AU14" s="104"/>
      <c r="AV14" s="90" t="e">
        <f>(#REF!+#REF!)</f>
        <v>#REF!</v>
      </c>
    </row>
    <row r="15" spans="1:51">
      <c r="B15" t="s">
        <v>15</v>
      </c>
      <c r="C15" s="18">
        <f>4519-69</f>
        <v>4450</v>
      </c>
      <c r="D15" s="18">
        <f>3793-68</f>
        <v>3725</v>
      </c>
      <c r="E15" s="18">
        <v>3124</v>
      </c>
      <c r="F15" s="18">
        <v>2731</v>
      </c>
      <c r="G15" s="18">
        <f>SUM(C15:F15)</f>
        <v>14030</v>
      </c>
      <c r="H15" s="19"/>
      <c r="I15" s="18">
        <v>2915</v>
      </c>
      <c r="J15" s="18">
        <v>3472</v>
      </c>
      <c r="K15" s="18">
        <v>4361</v>
      </c>
      <c r="L15" s="18">
        <v>4766</v>
      </c>
      <c r="M15" s="18">
        <f>SUM(I15:L15)</f>
        <v>15514</v>
      </c>
      <c r="O15" s="18">
        <f>6+5356</f>
        <v>5362</v>
      </c>
      <c r="P15" s="22">
        <f>6178+27</f>
        <v>6205</v>
      </c>
      <c r="Q15" s="22">
        <f>7144+129</f>
        <v>7273</v>
      </c>
      <c r="R15" s="22">
        <f>8132+136</f>
        <v>8268</v>
      </c>
      <c r="S15" s="24">
        <f>SUM(O15:R15)</f>
        <v>27108</v>
      </c>
      <c r="T15" s="24"/>
      <c r="U15" s="24">
        <f>10178+188</f>
        <v>10366</v>
      </c>
      <c r="V15" s="24">
        <f>12277+401</f>
        <v>12678</v>
      </c>
      <c r="W15" s="24">
        <f>13591+537</f>
        <v>14128</v>
      </c>
      <c r="X15" s="24">
        <f>14249+703</f>
        <v>14952</v>
      </c>
      <c r="Y15" s="24">
        <f>SUM(U15:X15)</f>
        <v>52124</v>
      </c>
      <c r="AA15" s="24">
        <v>16260</v>
      </c>
      <c r="AB15" s="24">
        <v>17733</v>
      </c>
      <c r="AC15" s="24">
        <v>18483</v>
      </c>
      <c r="AD15" s="24">
        <v>20163</v>
      </c>
      <c r="AE15" s="24">
        <f>SUM(AA15:AD15)</f>
        <v>72639</v>
      </c>
      <c r="AF15" s="50"/>
      <c r="AG15" s="59">
        <f>19414+1307</f>
        <v>20721</v>
      </c>
      <c r="AH15" s="24">
        <f>20143+1461</f>
        <v>21604</v>
      </c>
      <c r="AI15" s="24">
        <v>23527</v>
      </c>
      <c r="AJ15" s="24">
        <v>24588</v>
      </c>
      <c r="AK15" s="19">
        <f t="shared" si="0"/>
        <v>90440</v>
      </c>
      <c r="AL15" t="s">
        <v>51</v>
      </c>
      <c r="AN15" s="18">
        <v>850</v>
      </c>
      <c r="AO15" s="18">
        <v>1000</v>
      </c>
      <c r="AP15" s="18">
        <v>1150</v>
      </c>
      <c r="AQ15" s="18">
        <v>1300</v>
      </c>
      <c r="AS15" s="22"/>
      <c r="AT15" s="105">
        <v>24930</v>
      </c>
      <c r="AU15" s="105"/>
      <c r="AV15" s="90" t="e">
        <f>#REF!+#REF!+#REF!</f>
        <v>#REF!</v>
      </c>
    </row>
    <row r="16" spans="1:51">
      <c r="B16" t="s">
        <v>45</v>
      </c>
      <c r="C16" s="18">
        <v>3</v>
      </c>
      <c r="D16" s="18">
        <v>1</v>
      </c>
      <c r="E16" s="18">
        <v>0</v>
      </c>
      <c r="F16" s="18">
        <v>0</v>
      </c>
      <c r="G16" s="18">
        <f>SUM(C16:F16)</f>
        <v>4</v>
      </c>
      <c r="H16" s="19"/>
      <c r="I16" s="18">
        <v>0</v>
      </c>
      <c r="J16" s="18">
        <v>0</v>
      </c>
      <c r="K16" s="18">
        <v>0</v>
      </c>
      <c r="L16" s="18">
        <v>0</v>
      </c>
      <c r="M16" s="18">
        <f>SUM(I16:L16)</f>
        <v>0</v>
      </c>
      <c r="O16" s="18">
        <v>273</v>
      </c>
      <c r="P16" s="18">
        <v>533</v>
      </c>
      <c r="Q16" s="22">
        <v>517</v>
      </c>
      <c r="R16" s="22">
        <v>637</v>
      </c>
      <c r="S16" s="24">
        <f>SUM(O16:R16)</f>
        <v>1960</v>
      </c>
      <c r="T16" s="24"/>
      <c r="U16" s="24">
        <v>739</v>
      </c>
      <c r="V16" s="24">
        <v>847</v>
      </c>
      <c r="W16" s="24">
        <v>896</v>
      </c>
      <c r="X16" s="24">
        <v>867</v>
      </c>
      <c r="Y16" s="24">
        <f>SUM(U16:X16)</f>
        <v>3349</v>
      </c>
      <c r="AA16" s="24">
        <v>566</v>
      </c>
      <c r="AB16" s="59">
        <v>599</v>
      </c>
      <c r="AC16" s="24">
        <v>614</v>
      </c>
      <c r="AD16" s="24">
        <v>636</v>
      </c>
      <c r="AE16" s="24">
        <f>SUM(AA16:AD16)</f>
        <v>2415</v>
      </c>
      <c r="AG16" s="59">
        <v>561</v>
      </c>
      <c r="AH16" s="75">
        <v>489</v>
      </c>
      <c r="AI16" s="24">
        <v>532</v>
      </c>
      <c r="AJ16" s="24">
        <v>613</v>
      </c>
      <c r="AK16" s="19">
        <f t="shared" si="0"/>
        <v>2195</v>
      </c>
      <c r="AN16" s="18">
        <f>SUM(AN14:AN15)</f>
        <v>16718.241836672874</v>
      </c>
      <c r="AO16" s="18">
        <f>SUM(AO14:AO15)</f>
        <v>18431.196967355849</v>
      </c>
      <c r="AP16" s="18">
        <f>SUM(AP14:AP15)</f>
        <v>19924.51060483907</v>
      </c>
      <c r="AQ16" s="18">
        <f>SUM(AQ14:AQ15)</f>
        <v>21714.62824852065</v>
      </c>
      <c r="AS16" s="22"/>
      <c r="AT16" s="104">
        <v>701</v>
      </c>
      <c r="AU16" s="104"/>
      <c r="AV16" s="90" t="e">
        <f>$AV$64*AT16/$AT$64</f>
        <v>#REF!</v>
      </c>
    </row>
    <row r="17" spans="1:48">
      <c r="A17" t="s">
        <v>0</v>
      </c>
      <c r="B17" s="20"/>
      <c r="C17" s="31">
        <f>SUM(C14:C16)</f>
        <v>12146</v>
      </c>
      <c r="D17" s="31">
        <f>SUM(D14:D16)</f>
        <v>11083</v>
      </c>
      <c r="E17" s="31">
        <f>SUM(E14:E16)</f>
        <v>11748</v>
      </c>
      <c r="F17" s="31">
        <f>SUM(F14:F16)</f>
        <v>11173</v>
      </c>
      <c r="G17" s="31">
        <f>SUM(G14:G16)</f>
        <v>46150</v>
      </c>
      <c r="H17" s="19"/>
      <c r="I17" s="31">
        <f>SUM(I14:I16)</f>
        <v>11524</v>
      </c>
      <c r="J17" s="31">
        <f>SUM(J14:J16)</f>
        <v>12752</v>
      </c>
      <c r="K17" s="31">
        <f>SUM(K14:K16)</f>
        <v>15295</v>
      </c>
      <c r="L17" s="31">
        <f>SUM(L14:L16)</f>
        <v>16084</v>
      </c>
      <c r="M17" s="31">
        <f>SUM(M14:M16)</f>
        <v>55655</v>
      </c>
      <c r="O17" s="31">
        <f>SUM(O14:O16)</f>
        <v>19316</v>
      </c>
      <c r="P17" s="32">
        <f>SUM(P14:P16)</f>
        <v>21195</v>
      </c>
      <c r="Q17" s="32">
        <f>SUM(Q14:Q16)</f>
        <v>24984</v>
      </c>
      <c r="R17" s="32">
        <f>SUM(R14:R16)</f>
        <v>28605</v>
      </c>
      <c r="S17" s="32">
        <f>SUM(S14:S16)</f>
        <v>94100</v>
      </c>
      <c r="T17" s="38"/>
      <c r="U17" s="32">
        <f>SUM(U14:U16)</f>
        <v>34480</v>
      </c>
      <c r="V17" s="32">
        <f>SUM(V14:V16)</f>
        <v>39759</v>
      </c>
      <c r="W17" s="32">
        <f>SUM(W14:W16)</f>
        <v>43811</v>
      </c>
      <c r="X17" s="32">
        <f>SUM(X14:X16)</f>
        <v>49394</v>
      </c>
      <c r="Y17" s="32">
        <f>SUM(Y14:Y16)</f>
        <v>167444</v>
      </c>
      <c r="AA17" s="32">
        <f>SUM(AA14:AA16)</f>
        <v>51575</v>
      </c>
      <c r="AB17" s="32">
        <f>SUM(AB14:AB16)</f>
        <v>53688</v>
      </c>
      <c r="AC17" s="32">
        <f>SUM(AC14:AC16)</f>
        <v>56659</v>
      </c>
      <c r="AD17" s="32">
        <f>SUM(AD14:AD16)</f>
        <v>60688</v>
      </c>
      <c r="AE17" s="32">
        <f>SUM(AE14:AE16)</f>
        <v>222610</v>
      </c>
      <c r="AG17" s="72">
        <f>SUM(AG14:AG16)</f>
        <v>60362</v>
      </c>
      <c r="AH17" s="32">
        <f>SUM(AH14:AH16)</f>
        <v>60009</v>
      </c>
      <c r="AI17" s="32">
        <f>SUM(AI14:AI16)</f>
        <v>61987</v>
      </c>
      <c r="AJ17" s="32">
        <f>SUM(AJ14:AJ16)</f>
        <v>67580</v>
      </c>
      <c r="AK17" s="32">
        <f>SUM(AK14:AK16)</f>
        <v>249938</v>
      </c>
      <c r="AS17" s="22"/>
      <c r="AT17" s="32">
        <f>SUM(AT14:AT16)</f>
        <v>67474</v>
      </c>
      <c r="AU17" s="32">
        <f>SUM(AU14:AU16)</f>
        <v>0</v>
      </c>
      <c r="AV17" s="86" t="e">
        <f>SUM(AV14:AV16)</f>
        <v>#REF!</v>
      </c>
    </row>
    <row r="18" spans="1:48">
      <c r="B18" t="s">
        <v>29</v>
      </c>
      <c r="C18" s="18">
        <f>C13-C14</f>
        <v>40674</v>
      </c>
      <c r="D18" s="18">
        <f>D13-D14</f>
        <v>43429</v>
      </c>
      <c r="E18" s="18">
        <f>E13-E14</f>
        <v>44662</v>
      </c>
      <c r="F18" s="18">
        <f>F13-F14</f>
        <v>49134</v>
      </c>
      <c r="G18" s="18">
        <f>G13-G14</f>
        <v>177899</v>
      </c>
      <c r="H18" s="19"/>
      <c r="I18" s="18">
        <f>I13-I14</f>
        <v>51487</v>
      </c>
      <c r="J18" s="18">
        <f>J13-J14</f>
        <v>55369</v>
      </c>
      <c r="K18" s="18">
        <f>K13-K14</f>
        <v>64779</v>
      </c>
      <c r="L18" s="18">
        <f>L13-L14</f>
        <v>71339</v>
      </c>
      <c r="M18" s="18">
        <f>M13-M14</f>
        <v>242974</v>
      </c>
      <c r="O18" s="18">
        <f>O13-O14</f>
        <v>77144</v>
      </c>
      <c r="P18" s="18">
        <f>P13-P14</f>
        <v>86192</v>
      </c>
      <c r="Q18" s="22">
        <f>Q13-Q14</f>
        <v>94301</v>
      </c>
      <c r="R18" s="22">
        <f>R13-R14</f>
        <v>106003</v>
      </c>
      <c r="S18" s="22">
        <f>S13-S14</f>
        <v>363640</v>
      </c>
      <c r="T18" s="22"/>
      <c r="U18" s="22">
        <f>U13-U14</f>
        <v>115899</v>
      </c>
      <c r="V18" s="22">
        <f>V13-V14</f>
        <v>126420</v>
      </c>
      <c r="W18" s="22">
        <f>W13-W14</f>
        <v>132453</v>
      </c>
      <c r="X18" s="22">
        <f>X13-X14</f>
        <v>149663</v>
      </c>
      <c r="Y18" s="22">
        <f>Y13-Y14</f>
        <v>524435</v>
      </c>
      <c r="Z18" s="19"/>
      <c r="AA18" s="22">
        <f>AA13-AA14</f>
        <v>152270</v>
      </c>
      <c r="AB18" s="22">
        <f>AB13-AB14</f>
        <v>158648</v>
      </c>
      <c r="AC18" s="22">
        <f>AC13-AC14</f>
        <v>159785</v>
      </c>
      <c r="AD18" s="22">
        <f>AD13-AD14</f>
        <v>172665</v>
      </c>
      <c r="AE18" s="22">
        <f>AE13-AE14</f>
        <v>643368</v>
      </c>
      <c r="AG18" s="54">
        <f>AG13-AG14</f>
        <v>171288</v>
      </c>
      <c r="AH18" s="22">
        <f>AH13-AH14</f>
        <v>166684</v>
      </c>
      <c r="AI18" s="22" t="e">
        <f>AI13-AI14</f>
        <v>#REF!</v>
      </c>
      <c r="AJ18" s="22">
        <f>AJ13-AJ14</f>
        <v>195926</v>
      </c>
      <c r="AK18" s="22" t="e">
        <f>AK13-AK14</f>
        <v>#REF!</v>
      </c>
      <c r="AS18" s="22"/>
      <c r="AT18" s="22">
        <f>AT13-AT14</f>
        <v>198186</v>
      </c>
      <c r="AU18" s="22">
        <f>AU13-AU14</f>
        <v>0</v>
      </c>
      <c r="AV18" s="84" t="e">
        <f>AV13-AV14</f>
        <v>#REF!</v>
      </c>
    </row>
    <row r="19" spans="1:48" s="25" customFormat="1">
      <c r="B19" s="25" t="s">
        <v>30</v>
      </c>
      <c r="C19" s="26">
        <f>C18/C13</f>
        <v>0.84094527260322116</v>
      </c>
      <c r="D19" s="26">
        <f>D18/D13</f>
        <v>0.85513724254715862</v>
      </c>
      <c r="E19" s="26">
        <f>E18/E13</f>
        <v>0.83815636377284841</v>
      </c>
      <c r="F19" s="26">
        <f>F18/F13</f>
        <v>0.85337640683618177</v>
      </c>
      <c r="G19" s="26">
        <f>G18/G13</f>
        <v>0.84707758969597413</v>
      </c>
      <c r="I19" s="26">
        <f>I18/I13</f>
        <v>0.85674587326943552</v>
      </c>
      <c r="J19" s="26">
        <f>J18/J13</f>
        <v>0.85645562963077537</v>
      </c>
      <c r="K19" s="26">
        <f>K18/K13</f>
        <v>0.85558622693592912</v>
      </c>
      <c r="L19" s="26">
        <f>L18/L13</f>
        <v>0.86307269801710684</v>
      </c>
      <c r="M19" s="26">
        <f>M18/M13</f>
        <v>0.85821662575278601</v>
      </c>
      <c r="O19" s="26">
        <f>O18/O13</f>
        <v>0.84936966694192129</v>
      </c>
      <c r="P19" s="26">
        <f>P18/P13</f>
        <v>0.85636220926189033</v>
      </c>
      <c r="Q19" s="33">
        <f>Q18/Q13</f>
        <v>0.84578680658325489</v>
      </c>
      <c r="R19" s="33">
        <f>R18/R13</f>
        <v>0.84328138548801546</v>
      </c>
      <c r="S19" s="33">
        <f>S18/S13</f>
        <v>0.84829426694535681</v>
      </c>
      <c r="T19" s="33"/>
      <c r="U19" s="47">
        <f>ROUND(U18/U13,2)</f>
        <v>0.83</v>
      </c>
      <c r="V19" s="47">
        <f>ROUND(V18/V13,2)</f>
        <v>0.83</v>
      </c>
      <c r="W19" s="47">
        <f>ROUND(W18/W13,2)</f>
        <v>0.82</v>
      </c>
      <c r="X19" s="47">
        <f>ROUND(X18/X13,2)</f>
        <v>0.82</v>
      </c>
      <c r="Y19" s="47">
        <f>ROUND(Y18/Y13,2)</f>
        <v>0.82</v>
      </c>
      <c r="AA19" s="47">
        <f>ROUND(AA18/AA13,2)</f>
        <v>0.81</v>
      </c>
      <c r="AB19" s="47">
        <f>ROUND(AB18/AB13,2)</f>
        <v>0.82</v>
      </c>
      <c r="AC19" s="47">
        <f>ROUND(AC18/AC13,2)</f>
        <v>0.81</v>
      </c>
      <c r="AD19" s="47">
        <f>ROUND(AD18/AD13,2)</f>
        <v>0.81</v>
      </c>
      <c r="AE19" s="47">
        <f>ROUND(AE18/AE13,2)</f>
        <v>0.81</v>
      </c>
      <c r="AG19" s="47">
        <f>ROUND(AG18/AG13,2)</f>
        <v>0.81</v>
      </c>
      <c r="AH19" s="47">
        <f>ROUND(AH18/AH13,2)</f>
        <v>0.81</v>
      </c>
      <c r="AI19" s="47" t="e">
        <f>ROUND(AI18/AI13,2)</f>
        <v>#REF!</v>
      </c>
      <c r="AJ19" s="47">
        <f>ROUND(AJ18/AJ13,2)</f>
        <v>0.82</v>
      </c>
      <c r="AK19" s="47" t="e">
        <f>ROUND(AK18/AK13,2)</f>
        <v>#REF!</v>
      </c>
      <c r="AN19" s="49"/>
      <c r="AO19" s="49"/>
      <c r="AP19" s="49"/>
      <c r="AQ19" s="49"/>
      <c r="AS19" s="22"/>
      <c r="AT19" s="47">
        <f>ROUND(AT18/AT13,2)</f>
        <v>0.83</v>
      </c>
      <c r="AU19" s="47" t="e">
        <f>ROUND(AU18/AU13,2)</f>
        <v>#DIV/0!</v>
      </c>
      <c r="AV19" s="127" t="e">
        <f>ROUND(AV18/AV13,2)</f>
        <v>#REF!</v>
      </c>
    </row>
    <row r="20" spans="1:48">
      <c r="A20" t="s">
        <v>16</v>
      </c>
      <c r="C20" s="18">
        <f>C13-C17</f>
        <v>36221</v>
      </c>
      <c r="D20" s="18">
        <f>D13-D17</f>
        <v>39703</v>
      </c>
      <c r="E20" s="18">
        <f>E13-E17</f>
        <v>41538</v>
      </c>
      <c r="F20" s="18">
        <f>F13-F17</f>
        <v>46403</v>
      </c>
      <c r="G20" s="18">
        <f>G13-G17</f>
        <v>163865</v>
      </c>
      <c r="H20" s="19"/>
      <c r="I20" s="18">
        <f>I13-I17</f>
        <v>48572</v>
      </c>
      <c r="J20" s="18">
        <f>J13-J17</f>
        <v>51897</v>
      </c>
      <c r="K20" s="18">
        <f>K13-K17</f>
        <v>60418</v>
      </c>
      <c r="L20" s="18">
        <f>L13-L17</f>
        <v>66573</v>
      </c>
      <c r="M20" s="18">
        <f>M13-M17</f>
        <v>227460</v>
      </c>
      <c r="O20" s="18">
        <f>O13-O17</f>
        <v>71509</v>
      </c>
      <c r="P20" s="18">
        <f>P13-P17</f>
        <v>79454</v>
      </c>
      <c r="Q20" s="22">
        <f>Q13-Q17</f>
        <v>86511</v>
      </c>
      <c r="R20" s="22">
        <f>R13-R17</f>
        <v>97098</v>
      </c>
      <c r="S20" s="22">
        <f>S13-S17</f>
        <v>334572</v>
      </c>
      <c r="T20" s="22"/>
      <c r="U20" s="22">
        <f>U13-U17</f>
        <v>104794</v>
      </c>
      <c r="V20" s="22">
        <f>V13-V17</f>
        <v>112895</v>
      </c>
      <c r="W20" s="22">
        <f>W13-W17</f>
        <v>117429</v>
      </c>
      <c r="X20" s="22">
        <f>X13-X17</f>
        <v>133844</v>
      </c>
      <c r="Y20" s="22">
        <f>Y13-Y17</f>
        <v>468962</v>
      </c>
      <c r="AA20" s="22">
        <f>AA13-AA17</f>
        <v>135444</v>
      </c>
      <c r="AB20" s="22">
        <f>AB13-AB17</f>
        <v>140316</v>
      </c>
      <c r="AC20" s="22">
        <f>AC13-AC17</f>
        <v>140688</v>
      </c>
      <c r="AD20" s="22">
        <f>AD13-AD17</f>
        <v>151866</v>
      </c>
      <c r="AE20" s="22">
        <f>AE13-AE17</f>
        <v>568314</v>
      </c>
      <c r="AG20" s="54">
        <f>AG13-AG17</f>
        <v>150006</v>
      </c>
      <c r="AH20" s="22">
        <f>AH13-AH17</f>
        <v>144591</v>
      </c>
      <c r="AI20" s="22" t="e">
        <f>AI13-AI17</f>
        <v>#REF!</v>
      </c>
      <c r="AJ20" s="22">
        <f>AJ13-AJ17</f>
        <v>170725</v>
      </c>
      <c r="AK20" s="22" t="e">
        <f>AK13-AK17</f>
        <v>#REF!</v>
      </c>
      <c r="AS20" s="22"/>
      <c r="AT20" s="22">
        <f>AT13-AT17</f>
        <v>172555</v>
      </c>
      <c r="AU20" s="22">
        <f>AU13-AU17</f>
        <v>0</v>
      </c>
      <c r="AV20" s="84" t="e">
        <f>AV13-AV17</f>
        <v>#REF!</v>
      </c>
    </row>
    <row r="21" spans="1:48" s="25" customFormat="1">
      <c r="A21" s="25" t="s">
        <v>17</v>
      </c>
      <c r="C21" s="26">
        <f>C20/C13</f>
        <v>0.74887836748196079</v>
      </c>
      <c r="D21" s="26">
        <f>D20/D13</f>
        <v>0.78177056669160794</v>
      </c>
      <c r="E21" s="26">
        <f>E20/E13</f>
        <v>0.77952933228240062</v>
      </c>
      <c r="F21" s="26">
        <f>F20/F13</f>
        <v>0.80594344865916356</v>
      </c>
      <c r="G21" s="26">
        <f>G20/G13</f>
        <v>0.78025379139585271</v>
      </c>
      <c r="I21" s="26">
        <f>I20/I13</f>
        <v>0.8082401490947817</v>
      </c>
      <c r="J21" s="26">
        <f>J20/J13</f>
        <v>0.80275023588918626</v>
      </c>
      <c r="K21" s="26">
        <f>K20/K13</f>
        <v>0.79798713563060508</v>
      </c>
      <c r="L21" s="26">
        <f>L20/L13</f>
        <v>0.80541272971436173</v>
      </c>
      <c r="M21" s="26">
        <f>M20/M13</f>
        <v>0.80341910531056282</v>
      </c>
      <c r="O21" s="26">
        <f>O20/O13</f>
        <v>0.78732727773190203</v>
      </c>
      <c r="P21" s="26">
        <f>P20/P13</f>
        <v>0.78941668570974377</v>
      </c>
      <c r="Q21" s="33">
        <f>Q20/Q13</f>
        <v>0.77591820260998257</v>
      </c>
      <c r="R21" s="33">
        <f>R20/R13</f>
        <v>0.77243979857282641</v>
      </c>
      <c r="S21" s="33">
        <f>S20/S13</f>
        <v>0.78048484622275305</v>
      </c>
      <c r="T21" s="33"/>
      <c r="U21" s="47">
        <f>ROUND(U20/U13,2)</f>
        <v>0.75</v>
      </c>
      <c r="V21" s="47">
        <f>ROUND(V20/V13,2)</f>
        <v>0.74</v>
      </c>
      <c r="W21" s="47">
        <f>ROUND(W20/W13,2)</f>
        <v>0.73</v>
      </c>
      <c r="X21" s="47">
        <f>ROUND(X20/X13,2)</f>
        <v>0.73</v>
      </c>
      <c r="Y21" s="47">
        <f>ROUND(Y20/Y13,2)</f>
        <v>0.74</v>
      </c>
      <c r="AA21" s="47">
        <f>ROUND(AA20/AA13,2)</f>
        <v>0.72</v>
      </c>
      <c r="AB21" s="47">
        <f>ROUND(AB20/AB13,2)</f>
        <v>0.72</v>
      </c>
      <c r="AC21" s="47">
        <f>ROUND(AC20/AC13,2)</f>
        <v>0.71</v>
      </c>
      <c r="AD21" s="47">
        <f>ROUND(AD20/AD13,2)</f>
        <v>0.71</v>
      </c>
      <c r="AE21" s="47">
        <f>ROUND(AE20/AE13,2)</f>
        <v>0.72</v>
      </c>
      <c r="AG21" s="47">
        <f>ROUND(AG20/AG13,2)</f>
        <v>0.71</v>
      </c>
      <c r="AH21" s="47">
        <f>ROUND(AH20/AH13,2)</f>
        <v>0.71</v>
      </c>
      <c r="AI21" s="47" t="e">
        <f>ROUND(AI20/AI13,2)</f>
        <v>#REF!</v>
      </c>
      <c r="AJ21" s="47">
        <f>ROUND(AJ20/AJ13,2)</f>
        <v>0.72</v>
      </c>
      <c r="AK21" s="47" t="e">
        <f>ROUND(AK20/AK13,2)</f>
        <v>#REF!</v>
      </c>
      <c r="AN21" s="49" t="e">
        <f>#REF!/1000</f>
        <v>#REF!</v>
      </c>
      <c r="AO21" s="49" t="e">
        <f>#REF!/1000</f>
        <v>#REF!</v>
      </c>
      <c r="AP21" s="49" t="e">
        <f>#REF!/1000</f>
        <v>#REF!</v>
      </c>
      <c r="AQ21" s="49" t="e">
        <f>#REF!/1000</f>
        <v>#REF!</v>
      </c>
      <c r="AR21" s="49" t="e">
        <f>#REF!/1000</f>
        <v>#REF!</v>
      </c>
      <c r="AS21" s="33"/>
      <c r="AT21" s="47">
        <f>ROUND(AT20/AT13,2)</f>
        <v>0.72</v>
      </c>
      <c r="AU21" s="47" t="e">
        <f>ROUND(AU20/AU13,2)</f>
        <v>#DIV/0!</v>
      </c>
      <c r="AV21" s="127" t="e">
        <f>ROUND(AV20/AV13,2)</f>
        <v>#REF!</v>
      </c>
    </row>
    <row r="22" spans="1:48">
      <c r="C22" s="12"/>
      <c r="D22" s="12"/>
      <c r="E22" s="12"/>
      <c r="F22" s="12"/>
      <c r="G22" s="12"/>
      <c r="I22" s="12"/>
      <c r="J22" s="12"/>
      <c r="K22" s="12"/>
      <c r="L22" s="12"/>
      <c r="M22" s="12"/>
      <c r="O22" s="12"/>
      <c r="P22" s="12"/>
      <c r="Q22" s="21"/>
      <c r="R22" s="21"/>
      <c r="S22" s="20"/>
      <c r="T22" s="20"/>
      <c r="U22" s="20"/>
      <c r="V22" s="20"/>
      <c r="W22" s="20"/>
      <c r="X22" s="20"/>
      <c r="Y22" s="20"/>
      <c r="AA22" s="20"/>
      <c r="AB22" s="24"/>
      <c r="AC22" s="24"/>
      <c r="AD22" s="24"/>
      <c r="AE22" s="24"/>
      <c r="AG22" s="59"/>
      <c r="AH22" s="24"/>
      <c r="AI22" s="24"/>
      <c r="AJ22" s="50"/>
      <c r="AL22" t="s">
        <v>53</v>
      </c>
      <c r="AN22" s="18">
        <v>3194.7957740834918</v>
      </c>
      <c r="AO22" s="18">
        <v>3095.2248014630518</v>
      </c>
      <c r="AP22" s="18">
        <v>3363.6883556728644</v>
      </c>
      <c r="AQ22" s="18">
        <v>3478.3050278715536</v>
      </c>
      <c r="AR22" s="29">
        <v>13132.01395909096</v>
      </c>
      <c r="AS22" s="24"/>
      <c r="AT22" s="107"/>
      <c r="AU22" s="107"/>
      <c r="AV22" s="90"/>
    </row>
    <row r="23" spans="1:48">
      <c r="B23" t="s">
        <v>31</v>
      </c>
      <c r="C23" s="22">
        <v>2656</v>
      </c>
      <c r="D23" s="22">
        <v>2832</v>
      </c>
      <c r="E23" s="22">
        <v>3195</v>
      </c>
      <c r="F23" s="22">
        <v>3331</v>
      </c>
      <c r="G23" s="18">
        <f>SUM(C23:F23)</f>
        <v>12014</v>
      </c>
      <c r="H23" s="19"/>
      <c r="I23" s="22">
        <v>3623</v>
      </c>
      <c r="J23" s="22">
        <v>4378</v>
      </c>
      <c r="K23" s="22">
        <v>4593</v>
      </c>
      <c r="L23" s="22">
        <v>4444</v>
      </c>
      <c r="M23" s="18">
        <f>SUM(I23:L23)</f>
        <v>17038</v>
      </c>
      <c r="O23" s="22">
        <v>5069</v>
      </c>
      <c r="P23" s="22">
        <v>5041</v>
      </c>
      <c r="Q23" s="22">
        <v>5825</v>
      </c>
      <c r="R23" s="22">
        <v>5732</v>
      </c>
      <c r="S23" s="22">
        <f>SUM(O23:R23)</f>
        <v>21667</v>
      </c>
      <c r="T23" s="22"/>
      <c r="U23" s="22">
        <v>6628</v>
      </c>
      <c r="V23" s="22">
        <v>7719</v>
      </c>
      <c r="W23" s="22">
        <v>7313</v>
      </c>
      <c r="X23" s="22">
        <v>6823</v>
      </c>
      <c r="Y23" s="22">
        <f>SUM(U23:X23)</f>
        <v>28483</v>
      </c>
      <c r="AA23" s="22">
        <v>6856</v>
      </c>
      <c r="AB23" s="22">
        <v>6857</v>
      </c>
      <c r="AC23" s="22">
        <v>7178</v>
      </c>
      <c r="AD23" s="22">
        <v>7264</v>
      </c>
      <c r="AE23" s="22">
        <f>SUM(AA23:AD23)</f>
        <v>28155</v>
      </c>
      <c r="AG23" s="54">
        <v>8130</v>
      </c>
      <c r="AH23" s="22">
        <v>7155</v>
      </c>
      <c r="AI23" s="22">
        <v>8250</v>
      </c>
      <c r="AJ23" s="22">
        <v>9156</v>
      </c>
      <c r="AK23" s="19">
        <f t="shared" ref="AK23:AK34" si="1">SUM(AG23:AJ23)</f>
        <v>32691</v>
      </c>
      <c r="AO23" s="18" t="e">
        <f>AO22-AO21</f>
        <v>#REF!</v>
      </c>
      <c r="AP23" s="18" t="e">
        <f>AP22-AP21</f>
        <v>#REF!</v>
      </c>
      <c r="AQ23" s="18" t="e">
        <f>AQ22-AQ21</f>
        <v>#REF!</v>
      </c>
      <c r="AR23" s="18" t="e">
        <f>AR22-AR21</f>
        <v>#REF!</v>
      </c>
      <c r="AS23" s="22"/>
      <c r="AT23" s="106">
        <v>9186</v>
      </c>
      <c r="AU23" s="106"/>
      <c r="AV23" s="84" t="e">
        <f>#REF!</f>
        <v>#REF!</v>
      </c>
    </row>
    <row r="24" spans="1:48">
      <c r="B24" t="s">
        <v>46</v>
      </c>
      <c r="C24" s="22">
        <v>38</v>
      </c>
      <c r="D24" s="22">
        <v>40</v>
      </c>
      <c r="E24" s="22">
        <v>27</v>
      </c>
      <c r="F24" s="22">
        <v>13</v>
      </c>
      <c r="G24" s="18">
        <f>SUM(C24:F24)</f>
        <v>118</v>
      </c>
      <c r="H24" s="19"/>
      <c r="I24" s="22">
        <v>6</v>
      </c>
      <c r="J24" s="22">
        <v>129</v>
      </c>
      <c r="K24" s="22">
        <v>360</v>
      </c>
      <c r="L24" s="22">
        <v>538</v>
      </c>
      <c r="M24" s="18">
        <f>SUM(I24:L24)</f>
        <v>1033</v>
      </c>
      <c r="O24" s="22">
        <v>1657</v>
      </c>
      <c r="P24" s="22">
        <v>3332</v>
      </c>
      <c r="Q24" s="22">
        <v>3037</v>
      </c>
      <c r="R24" s="22">
        <v>3409</v>
      </c>
      <c r="S24" s="24">
        <f>SUM(O24:R24)</f>
        <v>11435</v>
      </c>
      <c r="T24" s="24"/>
      <c r="U24" s="24">
        <v>3976</v>
      </c>
      <c r="V24" s="24">
        <v>3944</v>
      </c>
      <c r="W24" s="24">
        <v>4095</v>
      </c>
      <c r="X24" s="24">
        <v>3643</v>
      </c>
      <c r="Y24" s="22">
        <f t="shared" ref="Y24:Y34" si="2">SUM(U24:X24)</f>
        <v>15658</v>
      </c>
      <c r="AA24" s="24">
        <v>2448</v>
      </c>
      <c r="AB24" s="59">
        <v>2662</v>
      </c>
      <c r="AC24" s="24">
        <v>2765</v>
      </c>
      <c r="AD24" s="24">
        <v>3213</v>
      </c>
      <c r="AE24" s="22">
        <f>SUM(AA24:AD24)</f>
        <v>11088</v>
      </c>
      <c r="AG24" s="59">
        <v>2726</v>
      </c>
      <c r="AH24" s="24">
        <v>2223</v>
      </c>
      <c r="AI24" s="24">
        <v>2654</v>
      </c>
      <c r="AJ24" s="24">
        <v>3364</v>
      </c>
      <c r="AK24" s="19">
        <f t="shared" si="1"/>
        <v>10967</v>
      </c>
      <c r="AS24" s="24"/>
      <c r="AT24" s="107">
        <v>3993</v>
      </c>
      <c r="AU24" s="107"/>
      <c r="AV24" s="90" t="e">
        <f>$AV$64*AT24/$AT$64</f>
        <v>#REF!</v>
      </c>
    </row>
    <row r="25" spans="1:48">
      <c r="A25" t="s">
        <v>1</v>
      </c>
      <c r="C25" s="22">
        <f>C24+C23</f>
        <v>2694</v>
      </c>
      <c r="D25" s="22">
        <f>D24+D23</f>
        <v>2872</v>
      </c>
      <c r="E25" s="22">
        <f>E24+E23</f>
        <v>3222</v>
      </c>
      <c r="F25" s="22">
        <f>F24+F23</f>
        <v>3344</v>
      </c>
      <c r="G25" s="18">
        <f>G24+G23</f>
        <v>12132</v>
      </c>
      <c r="H25" s="19"/>
      <c r="I25" s="22">
        <f>I24+I23</f>
        <v>3629</v>
      </c>
      <c r="J25" s="22">
        <f>J24+J23</f>
        <v>4507</v>
      </c>
      <c r="K25" s="22">
        <f>K24+K23</f>
        <v>4953</v>
      </c>
      <c r="L25" s="22">
        <f>L24+L23</f>
        <v>4982</v>
      </c>
      <c r="M25" s="18">
        <f>M24+M23</f>
        <v>18071</v>
      </c>
      <c r="O25" s="22">
        <f>O24+O23</f>
        <v>6726</v>
      </c>
      <c r="P25" s="22">
        <f>P24+P23</f>
        <v>8373</v>
      </c>
      <c r="Q25" s="22">
        <f>Q24+Q23</f>
        <v>8862</v>
      </c>
      <c r="R25" s="22">
        <f>R24+R23</f>
        <v>9141</v>
      </c>
      <c r="S25" s="22">
        <f>S24+S23</f>
        <v>33102</v>
      </c>
      <c r="T25" s="22"/>
      <c r="U25" s="22">
        <f>U24+U23</f>
        <v>10604</v>
      </c>
      <c r="V25" s="22">
        <f>V24+V23</f>
        <v>11663</v>
      </c>
      <c r="W25" s="22">
        <f>W24+W23</f>
        <v>11408</v>
      </c>
      <c r="X25" s="22">
        <f>X24+X23</f>
        <v>10466</v>
      </c>
      <c r="Y25" s="22">
        <f>Y24+Y23</f>
        <v>44141</v>
      </c>
      <c r="AA25" s="22">
        <f>AA24+AA23</f>
        <v>9304</v>
      </c>
      <c r="AB25" s="22">
        <f>AB24+AB23</f>
        <v>9519</v>
      </c>
      <c r="AC25" s="22">
        <f>AC24+AC23</f>
        <v>9943</v>
      </c>
      <c r="AD25" s="22">
        <f>AD24+AD23</f>
        <v>10477</v>
      </c>
      <c r="AE25" s="22">
        <f>AE24+AE23</f>
        <v>39243</v>
      </c>
      <c r="AG25" s="54">
        <f>AG24+AG23</f>
        <v>10856</v>
      </c>
      <c r="AH25" s="22">
        <f>AH24+AH23</f>
        <v>9378</v>
      </c>
      <c r="AI25" s="22">
        <f>AI24+AI23</f>
        <v>10904</v>
      </c>
      <c r="AJ25" s="22">
        <f>AJ24+AJ23</f>
        <v>12520</v>
      </c>
      <c r="AK25" s="19">
        <f t="shared" si="1"/>
        <v>43658</v>
      </c>
      <c r="AN25" s="18">
        <v>69294.882119495349</v>
      </c>
      <c r="AO25" s="18">
        <v>68861.151304245665</v>
      </c>
      <c r="AP25" s="18">
        <v>71640.523939202627</v>
      </c>
      <c r="AQ25" s="18">
        <v>76289.419456970238</v>
      </c>
      <c r="AR25" s="18">
        <v>286085.97681991383</v>
      </c>
      <c r="AS25" s="22"/>
      <c r="AT25" s="22">
        <f>AT24+AT23</f>
        <v>13179</v>
      </c>
      <c r="AU25" s="22">
        <f>AU24+AU23</f>
        <v>0</v>
      </c>
      <c r="AV25" s="84" t="e">
        <f>AV24+AV23</f>
        <v>#REF!</v>
      </c>
    </row>
    <row r="26" spans="1:48">
      <c r="B26" t="s">
        <v>32</v>
      </c>
      <c r="C26" s="22">
        <v>13681</v>
      </c>
      <c r="D26" s="22">
        <v>13548</v>
      </c>
      <c r="E26" s="22">
        <v>12917</v>
      </c>
      <c r="F26" s="22">
        <v>14968</v>
      </c>
      <c r="G26" s="18">
        <f>SUM(C26:F26)</f>
        <v>55114</v>
      </c>
      <c r="H26" s="19"/>
      <c r="I26" s="22">
        <v>16698</v>
      </c>
      <c r="J26" s="22">
        <v>18234</v>
      </c>
      <c r="K26" s="22">
        <v>19569</v>
      </c>
      <c r="L26" s="22">
        <v>22739</v>
      </c>
      <c r="M26" s="18">
        <f>SUM(I26:L26)</f>
        <v>77240</v>
      </c>
      <c r="O26" s="22">
        <v>23706</v>
      </c>
      <c r="P26" s="22">
        <v>24680</v>
      </c>
      <c r="Q26" s="22">
        <v>24635</v>
      </c>
      <c r="R26" s="22">
        <v>28265</v>
      </c>
      <c r="S26" s="22">
        <f t="shared" ref="S26:S34" si="3">SUM(O26:R26)</f>
        <v>101286</v>
      </c>
      <c r="T26" s="22"/>
      <c r="U26" s="22">
        <v>29922</v>
      </c>
      <c r="V26" s="22">
        <v>31268</v>
      </c>
      <c r="W26" s="22">
        <v>29861</v>
      </c>
      <c r="X26" s="22">
        <v>30253</v>
      </c>
      <c r="Y26" s="22">
        <f t="shared" si="2"/>
        <v>121304</v>
      </c>
      <c r="AA26" s="22">
        <v>30995</v>
      </c>
      <c r="AB26" s="22">
        <v>34084</v>
      </c>
      <c r="AC26" s="22">
        <v>35078</v>
      </c>
      <c r="AD26" s="22">
        <v>37935</v>
      </c>
      <c r="AE26" s="22">
        <f>SUM(AA26:AD26)</f>
        <v>138092</v>
      </c>
      <c r="AG26" s="54">
        <v>35230</v>
      </c>
      <c r="AH26" s="22">
        <v>35413</v>
      </c>
      <c r="AI26" s="22">
        <v>37319</v>
      </c>
      <c r="AJ26" s="22">
        <v>44048</v>
      </c>
      <c r="AK26" s="19">
        <f t="shared" si="1"/>
        <v>152010</v>
      </c>
      <c r="AN26" s="18">
        <f>AA32+AA28+AA25</f>
        <v>78514</v>
      </c>
      <c r="AO26" s="18">
        <f>AB32+AB28+AB25</f>
        <v>84510</v>
      </c>
      <c r="AP26" s="18">
        <f>AC32+AC28+AC25</f>
        <v>85746</v>
      </c>
      <c r="AQ26" s="18">
        <f>AD32+AD28+AD25</f>
        <v>90866</v>
      </c>
      <c r="AR26" s="18">
        <f>AE32+AE28+AE25</f>
        <v>339636</v>
      </c>
      <c r="AS26" s="22"/>
      <c r="AT26" s="106">
        <v>40644</v>
      </c>
      <c r="AU26" s="106"/>
      <c r="AV26" s="84" t="e">
        <f>#REF!</f>
        <v>#REF!</v>
      </c>
    </row>
    <row r="27" spans="1:48">
      <c r="B27" t="s">
        <v>47</v>
      </c>
      <c r="C27" s="22">
        <v>329</v>
      </c>
      <c r="D27" s="22">
        <v>123</v>
      </c>
      <c r="E27" s="22">
        <v>48</v>
      </c>
      <c r="F27" s="22">
        <v>49</v>
      </c>
      <c r="G27" s="18">
        <f>SUM(C27:F27)</f>
        <v>549</v>
      </c>
      <c r="H27" s="19"/>
      <c r="I27" s="22">
        <v>47</v>
      </c>
      <c r="J27" s="22">
        <v>129</v>
      </c>
      <c r="K27" s="22">
        <v>234</v>
      </c>
      <c r="L27" s="22">
        <v>226</v>
      </c>
      <c r="M27" s="18">
        <f>SUM(I27:L27)</f>
        <v>636</v>
      </c>
      <c r="O27" s="22">
        <v>2589</v>
      </c>
      <c r="P27" s="22">
        <v>5040</v>
      </c>
      <c r="Q27" s="22">
        <v>4781</v>
      </c>
      <c r="R27" s="22">
        <v>5993</v>
      </c>
      <c r="S27" s="24">
        <f t="shared" si="3"/>
        <v>18403</v>
      </c>
      <c r="T27" s="24"/>
      <c r="U27" s="24">
        <v>6827</v>
      </c>
      <c r="V27" s="24">
        <v>6471</v>
      </c>
      <c r="W27" s="24">
        <v>6810</v>
      </c>
      <c r="X27" s="24">
        <v>6144</v>
      </c>
      <c r="Y27" s="22">
        <f t="shared" si="2"/>
        <v>26252</v>
      </c>
      <c r="AA27" s="24">
        <v>4949</v>
      </c>
      <c r="AB27" s="59">
        <v>7104</v>
      </c>
      <c r="AC27" s="24">
        <v>6949</v>
      </c>
      <c r="AD27" s="24">
        <v>7271</v>
      </c>
      <c r="AE27" s="22">
        <f>SUM(AA27:AD27)</f>
        <v>26273</v>
      </c>
      <c r="AG27" s="59">
        <v>7040</v>
      </c>
      <c r="AH27" s="24">
        <v>6024</v>
      </c>
      <c r="AI27" s="24">
        <v>6787</v>
      </c>
      <c r="AJ27" s="24">
        <v>7560</v>
      </c>
      <c r="AK27" s="19">
        <f t="shared" si="1"/>
        <v>27411</v>
      </c>
      <c r="AN27" s="18">
        <f>AN26-AN25</f>
        <v>9219.1178805046511</v>
      </c>
      <c r="AO27" s="18">
        <f>AO26-AO25</f>
        <v>15648.848695754335</v>
      </c>
      <c r="AP27" s="18">
        <f>AP26-AP25</f>
        <v>14105.476060797373</v>
      </c>
      <c r="AQ27" s="18">
        <f>AQ26-AQ25</f>
        <v>14576.580543029762</v>
      </c>
      <c r="AR27" s="18">
        <f>AR26-AR25</f>
        <v>53550.023180086166</v>
      </c>
      <c r="AS27" s="24"/>
      <c r="AT27" s="107">
        <v>9024</v>
      </c>
      <c r="AU27" s="107"/>
      <c r="AV27" s="90" t="e">
        <f>$AV$64*AT27/$AT$64</f>
        <v>#REF!</v>
      </c>
    </row>
    <row r="28" spans="1:48">
      <c r="A28" t="s">
        <v>2</v>
      </c>
      <c r="C28" s="22">
        <f>C27+C26</f>
        <v>14010</v>
      </c>
      <c r="D28" s="22">
        <f>D27+D26</f>
        <v>13671</v>
      </c>
      <c r="E28" s="22">
        <f>E27+E26</f>
        <v>12965</v>
      </c>
      <c r="F28" s="22">
        <f>F27+F26</f>
        <v>15017</v>
      </c>
      <c r="G28" s="18">
        <f>G27+G26</f>
        <v>55663</v>
      </c>
      <c r="H28" s="19"/>
      <c r="I28" s="22">
        <f>I27+I26</f>
        <v>16745</v>
      </c>
      <c r="J28" s="22">
        <f>J27+J26</f>
        <v>18363</v>
      </c>
      <c r="K28" s="22">
        <f>K27+K26</f>
        <v>19803</v>
      </c>
      <c r="L28" s="22">
        <f>L27+L26</f>
        <v>22965</v>
      </c>
      <c r="M28" s="18">
        <f>M27+M26</f>
        <v>77876</v>
      </c>
      <c r="O28" s="22">
        <f>O27+O26</f>
        <v>26295</v>
      </c>
      <c r="P28" s="22">
        <f>P27+P26</f>
        <v>29720</v>
      </c>
      <c r="Q28" s="22">
        <f>Q27+Q26</f>
        <v>29416</v>
      </c>
      <c r="R28" s="22">
        <f>R27+R26</f>
        <v>34258</v>
      </c>
      <c r="S28" s="22">
        <f>S27+S26</f>
        <v>119689</v>
      </c>
      <c r="T28" s="22"/>
      <c r="U28" s="22">
        <f>U27+U26</f>
        <v>36749</v>
      </c>
      <c r="V28" s="22">
        <f>V27+V26</f>
        <v>37739</v>
      </c>
      <c r="W28" s="22">
        <f>W27+W26</f>
        <v>36671</v>
      </c>
      <c r="X28" s="22">
        <f>X27+X26</f>
        <v>36397</v>
      </c>
      <c r="Y28" s="22">
        <f>Y27+Y26</f>
        <v>147556</v>
      </c>
      <c r="AA28" s="22">
        <f>AA27+AA26</f>
        <v>35944</v>
      </c>
      <c r="AB28" s="22">
        <f>AB27+AB26</f>
        <v>41188</v>
      </c>
      <c r="AC28" s="22">
        <f>AC27+AC26</f>
        <v>42027</v>
      </c>
      <c r="AD28" s="22">
        <f>AD27+AD26</f>
        <v>45206</v>
      </c>
      <c r="AE28" s="22">
        <f>AE27+AE26</f>
        <v>164365</v>
      </c>
      <c r="AG28" s="54">
        <f>AG27+AG26</f>
        <v>42270</v>
      </c>
      <c r="AH28" s="22">
        <f>AH27+AH26</f>
        <v>41437</v>
      </c>
      <c r="AI28" s="22">
        <f>AI27+AI26</f>
        <v>44106</v>
      </c>
      <c r="AJ28" s="22">
        <f>AJ27+AJ26</f>
        <v>51608</v>
      </c>
      <c r="AK28" s="19">
        <f t="shared" si="1"/>
        <v>179421</v>
      </c>
      <c r="AS28" s="22"/>
      <c r="AT28" s="22">
        <f>AT27+AT26</f>
        <v>49668</v>
      </c>
      <c r="AU28" s="22">
        <f>AU27+AU26</f>
        <v>0</v>
      </c>
      <c r="AV28" s="84" t="e">
        <f>AV27+AV26</f>
        <v>#REF!</v>
      </c>
    </row>
    <row r="29" spans="1:48">
      <c r="B29" t="s">
        <v>33</v>
      </c>
      <c r="C29" s="22">
        <v>9440</v>
      </c>
      <c r="D29" s="22">
        <v>9305</v>
      </c>
      <c r="E29" s="22">
        <v>10676</v>
      </c>
      <c r="F29" s="22">
        <v>12282</v>
      </c>
      <c r="G29" s="18">
        <f>SUM(C29:F29)</f>
        <v>41703</v>
      </c>
      <c r="H29" s="19"/>
      <c r="I29" s="22">
        <v>10726</v>
      </c>
      <c r="J29" s="22">
        <v>10082</v>
      </c>
      <c r="K29" s="22">
        <v>12898</v>
      </c>
      <c r="L29" s="22">
        <v>13556</v>
      </c>
      <c r="M29" s="18">
        <f>SUM(I29:L29)</f>
        <v>47262</v>
      </c>
      <c r="O29" s="22">
        <f>5685+9255</f>
        <v>14940</v>
      </c>
      <c r="P29" s="22">
        <f>11086+5350</f>
        <v>16436</v>
      </c>
      <c r="Q29" s="22">
        <f>6574+10470</f>
        <v>17044</v>
      </c>
      <c r="R29" s="22">
        <f>7154+11855</f>
        <v>19009</v>
      </c>
      <c r="S29" s="22">
        <f t="shared" si="3"/>
        <v>67429</v>
      </c>
      <c r="T29" s="22"/>
      <c r="U29" s="22">
        <v>20519</v>
      </c>
      <c r="V29" s="22">
        <v>21866</v>
      </c>
      <c r="W29" s="22">
        <f>7258+16099</f>
        <v>23357</v>
      </c>
      <c r="X29" s="22">
        <v>25707</v>
      </c>
      <c r="Y29" s="22">
        <f t="shared" si="2"/>
        <v>91449</v>
      </c>
      <c r="AA29" s="22">
        <v>27181</v>
      </c>
      <c r="AB29" s="22">
        <v>24984</v>
      </c>
      <c r="AC29" s="22">
        <v>27068</v>
      </c>
      <c r="AD29" s="22">
        <v>27135</v>
      </c>
      <c r="AE29" s="22">
        <f>SUM(AA29:AD29)</f>
        <v>106368</v>
      </c>
      <c r="AG29" s="54">
        <v>27611</v>
      </c>
      <c r="AH29" s="22">
        <v>26724</v>
      </c>
      <c r="AI29" s="22">
        <v>27081</v>
      </c>
      <c r="AJ29" s="22">
        <v>31129</v>
      </c>
      <c r="AK29" s="19">
        <f t="shared" si="1"/>
        <v>112545</v>
      </c>
      <c r="AS29" s="22"/>
      <c r="AT29" s="104">
        <v>30238</v>
      </c>
      <c r="AU29" s="104"/>
      <c r="AV29" s="84" t="e">
        <f>#REF!</f>
        <v>#REF!</v>
      </c>
    </row>
    <row r="30" spans="1:48">
      <c r="B30" t="s">
        <v>48</v>
      </c>
      <c r="C30" s="22">
        <v>163</v>
      </c>
      <c r="D30" s="22">
        <v>110</v>
      </c>
      <c r="E30" s="22">
        <v>174</v>
      </c>
      <c r="F30" s="22">
        <v>174</v>
      </c>
      <c r="G30" s="18">
        <f>SUM(C30:F30)</f>
        <v>621</v>
      </c>
      <c r="H30" s="19"/>
      <c r="I30" s="22">
        <f>147+27</f>
        <v>174</v>
      </c>
      <c r="J30" s="22">
        <v>399</v>
      </c>
      <c r="K30" s="22">
        <v>789</v>
      </c>
      <c r="L30" s="22">
        <v>818</v>
      </c>
      <c r="M30" s="18">
        <f>SUM(I30:L30)</f>
        <v>2180</v>
      </c>
      <c r="O30" s="22">
        <v>2568</v>
      </c>
      <c r="P30" s="22">
        <v>4270</v>
      </c>
      <c r="Q30" s="22">
        <v>6179</v>
      </c>
      <c r="R30" s="22">
        <v>4753</v>
      </c>
      <c r="S30" s="24">
        <f t="shared" si="3"/>
        <v>17770</v>
      </c>
      <c r="T30" s="24"/>
      <c r="U30" s="24">
        <v>5288</v>
      </c>
      <c r="V30" s="24">
        <v>5946</v>
      </c>
      <c r="W30" s="24">
        <v>5108</v>
      </c>
      <c r="X30" s="24">
        <v>4954</v>
      </c>
      <c r="Y30" s="22">
        <f t="shared" si="2"/>
        <v>21296</v>
      </c>
      <c r="AA30" s="24">
        <v>3288</v>
      </c>
      <c r="AB30" s="59">
        <v>6632</v>
      </c>
      <c r="AC30" s="24">
        <v>3794</v>
      </c>
      <c r="AD30" s="24">
        <v>4409</v>
      </c>
      <c r="AE30" s="22">
        <f>SUM(AA30:AD30)</f>
        <v>18123</v>
      </c>
      <c r="AG30" s="54">
        <v>4740</v>
      </c>
      <c r="AH30" s="22">
        <v>4584</v>
      </c>
      <c r="AI30" s="24">
        <v>3639</v>
      </c>
      <c r="AJ30" s="24">
        <v>5261</v>
      </c>
      <c r="AK30" s="19">
        <f t="shared" si="1"/>
        <v>18224</v>
      </c>
      <c r="AS30" s="24"/>
      <c r="AT30" s="104">
        <v>5390</v>
      </c>
      <c r="AU30" s="104"/>
      <c r="AV30" s="90" t="e">
        <f>$AV$64*AT30/$AT$64</f>
        <v>#REF!</v>
      </c>
    </row>
    <row r="31" spans="1:48">
      <c r="B31" t="s">
        <v>9</v>
      </c>
      <c r="C31" s="22">
        <f>1525+69</f>
        <v>1594</v>
      </c>
      <c r="D31" s="22">
        <f>1038+68</f>
        <v>1106</v>
      </c>
      <c r="E31" s="22">
        <v>1024</v>
      </c>
      <c r="F31" s="22">
        <v>1007</v>
      </c>
      <c r="G31" s="18">
        <f>SUM(C31:F31)</f>
        <v>4731</v>
      </c>
      <c r="H31" s="19"/>
      <c r="I31" s="22">
        <v>939</v>
      </c>
      <c r="J31" s="22">
        <v>860</v>
      </c>
      <c r="K31" s="22">
        <v>881</v>
      </c>
      <c r="L31" s="22">
        <v>892</v>
      </c>
      <c r="M31" s="18">
        <f>SUM(I31:L31)</f>
        <v>3572</v>
      </c>
      <c r="O31" s="22">
        <v>1035</v>
      </c>
      <c r="P31" s="22">
        <v>1164</v>
      </c>
      <c r="Q31" s="22">
        <v>1306</v>
      </c>
      <c r="R31" s="22">
        <v>1487</v>
      </c>
      <c r="S31" s="22">
        <f t="shared" si="3"/>
        <v>4992</v>
      </c>
      <c r="T31" s="22"/>
      <c r="U31" s="22">
        <v>1671</v>
      </c>
      <c r="V31" s="22">
        <v>1967</v>
      </c>
      <c r="W31" s="22">
        <v>2279</v>
      </c>
      <c r="X31" s="22">
        <v>2439</v>
      </c>
      <c r="Y31" s="22">
        <f t="shared" si="2"/>
        <v>8356</v>
      </c>
      <c r="AA31" s="22">
        <v>2797</v>
      </c>
      <c r="AB31" s="22">
        <v>2187</v>
      </c>
      <c r="AC31" s="22">
        <v>2914</v>
      </c>
      <c r="AD31" s="22">
        <v>3639</v>
      </c>
      <c r="AE31" s="22">
        <f>SUM(AA31:AD31)</f>
        <v>11537</v>
      </c>
      <c r="AG31" s="54">
        <v>3717</v>
      </c>
      <c r="AH31" s="22">
        <v>3836</v>
      </c>
      <c r="AI31" s="22">
        <v>3935</v>
      </c>
      <c r="AJ31" s="22">
        <v>3843</v>
      </c>
      <c r="AK31" s="19">
        <f t="shared" si="1"/>
        <v>15331</v>
      </c>
      <c r="AS31" s="22"/>
      <c r="AT31" s="106">
        <v>3922</v>
      </c>
      <c r="AU31" s="106"/>
      <c r="AV31" s="84" t="e">
        <f>#REF!</f>
        <v>#REF!</v>
      </c>
    </row>
    <row r="32" spans="1:48">
      <c r="A32" t="s">
        <v>4</v>
      </c>
      <c r="C32" s="22">
        <f>SUM(C29:C31)</f>
        <v>11197</v>
      </c>
      <c r="D32" s="22">
        <f>SUM(D29:D31)</f>
        <v>10521</v>
      </c>
      <c r="E32" s="22">
        <f>SUM(E29:E31)</f>
        <v>11874</v>
      </c>
      <c r="F32" s="22">
        <f>SUM(F29:F31)</f>
        <v>13463</v>
      </c>
      <c r="G32" s="18">
        <f>SUM(G29:G31)</f>
        <v>47055</v>
      </c>
      <c r="H32" s="19"/>
      <c r="I32" s="22">
        <f>SUM(I29:I31)</f>
        <v>11839</v>
      </c>
      <c r="J32" s="22">
        <f>SUM(J29:J31)</f>
        <v>11341</v>
      </c>
      <c r="K32" s="22">
        <f>SUM(K29:K31)</f>
        <v>14568</v>
      </c>
      <c r="L32" s="22">
        <f>SUM(L29:L31)</f>
        <v>15266</v>
      </c>
      <c r="M32" s="18">
        <f>SUM(M29:M31)</f>
        <v>53014</v>
      </c>
      <c r="O32" s="22">
        <f>SUM(O29:O31)</f>
        <v>18543</v>
      </c>
      <c r="P32" s="22">
        <f>SUM(P29:P31)</f>
        <v>21870</v>
      </c>
      <c r="Q32" s="22">
        <f>SUM(Q29:Q31)</f>
        <v>24529</v>
      </c>
      <c r="R32" s="22">
        <f>SUM(R29:R31)</f>
        <v>25249</v>
      </c>
      <c r="S32" s="22">
        <f>SUM(S29:S31)</f>
        <v>90191</v>
      </c>
      <c r="T32" s="22"/>
      <c r="U32" s="22">
        <f>SUM(U29:U31)</f>
        <v>27478</v>
      </c>
      <c r="V32" s="22">
        <f>SUM(V29:V31)</f>
        <v>29779</v>
      </c>
      <c r="W32" s="22">
        <f>SUM(W29:W31)</f>
        <v>30744</v>
      </c>
      <c r="X32" s="22">
        <f>SUM(X29:X31)</f>
        <v>33100</v>
      </c>
      <c r="Y32" s="22">
        <f>SUM(Y29:Y31)</f>
        <v>121101</v>
      </c>
      <c r="AA32" s="22">
        <f>SUM(AA29:AA31)</f>
        <v>33266</v>
      </c>
      <c r="AB32" s="22">
        <f>SUM(AB29:AB31)</f>
        <v>33803</v>
      </c>
      <c r="AC32" s="22">
        <f>SUM(AC29:AC31)</f>
        <v>33776</v>
      </c>
      <c r="AD32" s="22">
        <f>SUM(AD29:AD31)</f>
        <v>35183</v>
      </c>
      <c r="AE32" s="22">
        <f>SUM(AE29:AE31)</f>
        <v>136028</v>
      </c>
      <c r="AF32" s="19"/>
      <c r="AG32" s="54">
        <f>SUM(AG29:AG31)</f>
        <v>36068</v>
      </c>
      <c r="AH32" s="22">
        <f>SUM(AH29:AH31)</f>
        <v>35144</v>
      </c>
      <c r="AI32" s="22">
        <f>SUM(AI29:AI31)</f>
        <v>34655</v>
      </c>
      <c r="AJ32" s="22">
        <f>SUM(AJ29:AJ31)</f>
        <v>40233</v>
      </c>
      <c r="AK32" s="19">
        <f t="shared" si="1"/>
        <v>146100</v>
      </c>
      <c r="AS32" s="22"/>
      <c r="AT32" s="22">
        <f>SUM(AT29:AT31)</f>
        <v>39550</v>
      </c>
      <c r="AU32" s="22">
        <f>SUM(AU29:AU31)</f>
        <v>0</v>
      </c>
      <c r="AV32" s="84" t="e">
        <f>SUM(AV29:AV31)</f>
        <v>#REF!</v>
      </c>
    </row>
    <row r="33" spans="1:51">
      <c r="A33" t="s">
        <v>63</v>
      </c>
      <c r="C33" s="22"/>
      <c r="D33" s="22"/>
      <c r="E33" s="22"/>
      <c r="F33" s="22"/>
      <c r="G33" s="18"/>
      <c r="H33" s="19"/>
      <c r="I33" s="22">
        <v>0</v>
      </c>
      <c r="J33" s="22">
        <v>0</v>
      </c>
      <c r="K33" s="22">
        <v>0</v>
      </c>
      <c r="L33" s="22">
        <v>0</v>
      </c>
      <c r="M33" s="18">
        <v>0</v>
      </c>
      <c r="N33" s="18"/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/>
      <c r="U33" s="22">
        <v>0</v>
      </c>
      <c r="V33" s="22">
        <v>-178</v>
      </c>
      <c r="W33" s="22">
        <v>0</v>
      </c>
      <c r="X33" s="22">
        <v>0</v>
      </c>
      <c r="Y33" s="22">
        <f t="shared" si="2"/>
        <v>-178</v>
      </c>
      <c r="AA33" s="22">
        <v>0</v>
      </c>
      <c r="AB33" s="22">
        <v>0</v>
      </c>
      <c r="AC33" s="22">
        <v>0</v>
      </c>
      <c r="AD33" s="22">
        <v>2509</v>
      </c>
      <c r="AE33" s="22">
        <f>SUM(AA33:AD33)</f>
        <v>2509</v>
      </c>
      <c r="AG33" s="54">
        <v>454</v>
      </c>
      <c r="AH33" s="22">
        <v>0</v>
      </c>
      <c r="AI33" s="22">
        <v>0</v>
      </c>
      <c r="AJ33" s="22">
        <v>0</v>
      </c>
      <c r="AK33" s="19">
        <f t="shared" si="1"/>
        <v>454</v>
      </c>
      <c r="AS33" s="22"/>
      <c r="AT33" s="106">
        <v>0</v>
      </c>
      <c r="AU33" s="106"/>
      <c r="AV33" s="84">
        <v>0</v>
      </c>
    </row>
    <row r="34" spans="1:51">
      <c r="A34" t="s">
        <v>67</v>
      </c>
      <c r="C34" s="32">
        <v>12</v>
      </c>
      <c r="D34" s="32">
        <v>12</v>
      </c>
      <c r="E34" s="32">
        <v>12</v>
      </c>
      <c r="F34" s="32">
        <v>12</v>
      </c>
      <c r="G34" s="31">
        <f>SUM(C34:F34)</f>
        <v>48</v>
      </c>
      <c r="H34" s="19"/>
      <c r="I34" s="32">
        <v>12</v>
      </c>
      <c r="J34" s="32">
        <v>520</v>
      </c>
      <c r="K34" s="32">
        <v>2296</v>
      </c>
      <c r="L34" s="32">
        <v>2296</v>
      </c>
      <c r="M34" s="31">
        <f>SUM(I34:L34)</f>
        <v>5124</v>
      </c>
      <c r="N34" s="19"/>
      <c r="O34" s="32">
        <v>2296</v>
      </c>
      <c r="P34" s="32">
        <v>2198</v>
      </c>
      <c r="Q34" s="32">
        <v>1943.2</v>
      </c>
      <c r="R34" s="32">
        <v>2047</v>
      </c>
      <c r="S34" s="32">
        <f t="shared" si="3"/>
        <v>8484.2000000000007</v>
      </c>
      <c r="T34" s="38"/>
      <c r="U34" s="32">
        <v>2812</v>
      </c>
      <c r="V34" s="32">
        <v>2932</v>
      </c>
      <c r="W34" s="32">
        <v>2835</v>
      </c>
      <c r="X34" s="32">
        <v>2835</v>
      </c>
      <c r="Y34" s="32">
        <f t="shared" si="2"/>
        <v>11414</v>
      </c>
      <c r="AA34" s="32">
        <v>3590</v>
      </c>
      <c r="AB34" s="32">
        <v>3491</v>
      </c>
      <c r="AC34" s="32">
        <v>3173</v>
      </c>
      <c r="AD34" s="32">
        <v>3651</v>
      </c>
      <c r="AE34" s="32">
        <f>SUM(AA34:AD34)</f>
        <v>13905</v>
      </c>
      <c r="AG34" s="72">
        <v>4239</v>
      </c>
      <c r="AH34" s="32">
        <v>4238</v>
      </c>
      <c r="AI34" s="32">
        <v>4103</v>
      </c>
      <c r="AJ34" s="32">
        <v>4142</v>
      </c>
      <c r="AK34" s="65">
        <f t="shared" si="1"/>
        <v>16722</v>
      </c>
      <c r="AS34" s="22"/>
      <c r="AT34" s="108">
        <v>4108</v>
      </c>
      <c r="AU34" s="108"/>
      <c r="AV34" s="86" t="e">
        <f>#REF!</f>
        <v>#REF!</v>
      </c>
    </row>
    <row r="35" spans="1:51">
      <c r="A35" t="s">
        <v>3</v>
      </c>
      <c r="C35" s="12"/>
      <c r="D35" s="12"/>
      <c r="E35" s="12"/>
      <c r="F35" s="12"/>
      <c r="G35" s="12"/>
      <c r="I35" s="12"/>
      <c r="J35" s="12"/>
      <c r="K35" s="12"/>
      <c r="L35" s="12"/>
      <c r="M35" s="12">
        <f>M36-[22]Sheet1!$Y$8</f>
        <v>2884</v>
      </c>
      <c r="O35" s="12"/>
      <c r="P35" s="12"/>
      <c r="Q35" s="21"/>
      <c r="R35" s="21"/>
      <c r="S35" s="20"/>
      <c r="T35" s="20"/>
      <c r="U35" s="20"/>
      <c r="V35" s="20"/>
      <c r="W35" s="20"/>
      <c r="X35" s="20"/>
      <c r="Y35" s="20"/>
      <c r="AA35" s="19"/>
      <c r="AB35" s="24"/>
      <c r="AC35" s="19"/>
      <c r="AD35" s="19"/>
      <c r="AE35" s="19"/>
      <c r="AG35" s="53"/>
      <c r="AH35" s="19"/>
      <c r="AI35" s="19"/>
      <c r="AJ35" s="24"/>
      <c r="AS35" s="22"/>
      <c r="AT35" s="109"/>
      <c r="AU35" s="109"/>
      <c r="AV35" s="97"/>
    </row>
    <row r="36" spans="1:51">
      <c r="B36" t="s">
        <v>10</v>
      </c>
      <c r="C36" s="18">
        <f>C13-C14-C23-C26-C29</f>
        <v>14897</v>
      </c>
      <c r="D36" s="18">
        <f>D13-D14-D23-D26-D29</f>
        <v>17744</v>
      </c>
      <c r="E36" s="18">
        <f>E13-E14-E23-E26-E29</f>
        <v>17874</v>
      </c>
      <c r="F36" s="18">
        <f>F13-F14-F23-F26-F29</f>
        <v>18553</v>
      </c>
      <c r="G36" s="18">
        <f>G13-G14-G23-G26-G29</f>
        <v>69068</v>
      </c>
      <c r="H36" s="19"/>
      <c r="I36" s="18">
        <f>I13-I14-I23-I26-I29</f>
        <v>20440</v>
      </c>
      <c r="J36" s="18">
        <f>J13-J14-J23-J26-J29</f>
        <v>22675</v>
      </c>
      <c r="K36" s="18">
        <f>K13-K14-K23-K26-K29</f>
        <v>27719</v>
      </c>
      <c r="L36" s="18">
        <f>L13-L14-L23-L26-L29</f>
        <v>30600</v>
      </c>
      <c r="M36" s="18">
        <f>M13-M14-M23-M26-M29</f>
        <v>101434</v>
      </c>
      <c r="O36" s="18">
        <f>O13-O14-O23-O26-O29</f>
        <v>33429</v>
      </c>
      <c r="P36" s="22">
        <f>P13-P14-P23-P26-P29</f>
        <v>40035</v>
      </c>
      <c r="Q36" s="22">
        <f>Q13-Q14-Q23-Q26-Q29</f>
        <v>46797</v>
      </c>
      <c r="R36" s="22">
        <f>R13-R14-R23-R26-R29</f>
        <v>52997</v>
      </c>
      <c r="S36" s="22">
        <f>S13-S14-S23-S26-S29</f>
        <v>173258</v>
      </c>
      <c r="T36" s="22"/>
      <c r="U36" s="22">
        <f>U13-U14-U23-U26-U29</f>
        <v>58830</v>
      </c>
      <c r="V36" s="22">
        <f>V13-V14-V23-V26-V29</f>
        <v>65567</v>
      </c>
      <c r="W36" s="22">
        <f>W13-W14-W23-W26-W29</f>
        <v>71922</v>
      </c>
      <c r="X36" s="22">
        <f>X13-X14-X23-X26-X29</f>
        <v>86880</v>
      </c>
      <c r="Y36" s="22">
        <f>Y13-Y14-Y23-Y26-Y29</f>
        <v>283199</v>
      </c>
      <c r="AA36" s="22">
        <f>AA13-AA14-AA23-AA26-AA29</f>
        <v>87238</v>
      </c>
      <c r="AB36" s="22">
        <f>AB13-AB14-AB23-AB26-AB29</f>
        <v>92723</v>
      </c>
      <c r="AC36" s="22">
        <f>AC13-AC14-AC23-AC26-AC29</f>
        <v>90461</v>
      </c>
      <c r="AD36" s="22">
        <f>AD13-AD14-AD23-AD26-AD29</f>
        <v>100331</v>
      </c>
      <c r="AE36" s="22">
        <f>AE13-AE14-AE23-AE26-AE29</f>
        <v>370753</v>
      </c>
      <c r="AG36" s="54">
        <f>AG13-AG14-AG23-AG26-AG29</f>
        <v>100317</v>
      </c>
      <c r="AH36" s="22">
        <f>AH13-AH14-AH23-AH26-AH29</f>
        <v>97392</v>
      </c>
      <c r="AI36" s="22" t="e">
        <f>AI13-AI14-AI23-AI26-AI29</f>
        <v>#REF!</v>
      </c>
      <c r="AJ36" s="22">
        <f>AJ13-AJ14-AJ23-AJ26-AJ29</f>
        <v>111593</v>
      </c>
      <c r="AK36" s="22" t="e">
        <f>AK13-AK14-AK23-AK26-AK29</f>
        <v>#REF!</v>
      </c>
      <c r="AS36" s="22"/>
      <c r="AT36" s="22">
        <f>AT13-AT14-AT23-AT26-AT29</f>
        <v>118118</v>
      </c>
      <c r="AU36" s="22">
        <f>AU13-AU14-AU23-AU26-AU29</f>
        <v>0</v>
      </c>
      <c r="AV36" s="84" t="e">
        <f>AV13-AV14-AV23-AV26-AV29</f>
        <v>#REF!</v>
      </c>
    </row>
    <row r="37" spans="1:51" s="25" customFormat="1">
      <c r="B37" s="25" t="s">
        <v>18</v>
      </c>
      <c r="C37" s="26">
        <f>C36/C13</f>
        <v>0.30799925569086362</v>
      </c>
      <c r="D37" s="26">
        <f>D36/D13</f>
        <v>0.34938762651124328</v>
      </c>
      <c r="E37" s="26">
        <f>E36/E13</f>
        <v>0.33543519873888078</v>
      </c>
      <c r="F37" s="26">
        <f>F36/F13</f>
        <v>0.32223495901069893</v>
      </c>
      <c r="G37" s="26">
        <f>G36/G13</f>
        <v>0.32887174725614837</v>
      </c>
      <c r="I37" s="26">
        <f>I36/I13</f>
        <v>0.34012247071352503</v>
      </c>
      <c r="J37" s="26">
        <f>J36/J13</f>
        <v>0.35074015065971631</v>
      </c>
      <c r="K37" s="26">
        <f>K36/K13</f>
        <v>0.36610621689802281</v>
      </c>
      <c r="L37" s="26">
        <f>L36/L13</f>
        <v>0.37020458037431797</v>
      </c>
      <c r="M37" s="26">
        <f>M36/M13</f>
        <v>0.35827843809052856</v>
      </c>
      <c r="O37" s="26">
        <f>O36/O13</f>
        <v>0.36805945499587117</v>
      </c>
      <c r="P37" s="26">
        <f>P36/P13</f>
        <v>0.3977684825482618</v>
      </c>
      <c r="Q37" s="33">
        <f>Q36/Q13</f>
        <v>0.41972285752724336</v>
      </c>
      <c r="R37" s="33">
        <f>R36/R13</f>
        <v>0.42160489407571816</v>
      </c>
      <c r="S37" s="33">
        <f>S36/S13</f>
        <v>0.40417382054344581</v>
      </c>
      <c r="T37" s="33"/>
      <c r="U37" s="33">
        <f>ROUND(U36/U13,2)</f>
        <v>0.42</v>
      </c>
      <c r="V37" s="33">
        <f>ROUND(V36/V13,2)</f>
        <v>0.43</v>
      </c>
      <c r="W37" s="33">
        <f>ROUND(W36/W13,2)</f>
        <v>0.45</v>
      </c>
      <c r="X37" s="33">
        <f>ROUND(X36/X13,2)</f>
        <v>0.47</v>
      </c>
      <c r="Y37" s="33">
        <f>ROUND(Y36/Y13,2)</f>
        <v>0.44</v>
      </c>
      <c r="AA37" s="33">
        <f>ROUND(AA36/AA13,2)</f>
        <v>0.47</v>
      </c>
      <c r="AB37" s="33">
        <f>ROUND(AB36/AB13,2)</f>
        <v>0.48</v>
      </c>
      <c r="AC37" s="33">
        <f>ROUND(AC36/AC13,2)</f>
        <v>0.46</v>
      </c>
      <c r="AD37" s="33">
        <f>ROUND(AD36/AD13,2)</f>
        <v>0.47</v>
      </c>
      <c r="AE37" s="33">
        <f>ROUND(AE36/AE13,2)</f>
        <v>0.47</v>
      </c>
      <c r="AG37" s="33">
        <f>ROUND(AG36/AG13,2)</f>
        <v>0.48</v>
      </c>
      <c r="AH37" s="33">
        <f>ROUND(AH36/AH13,2)</f>
        <v>0.48</v>
      </c>
      <c r="AI37" s="33" t="e">
        <f>ROUND(AI36/AI13,2)</f>
        <v>#REF!</v>
      </c>
      <c r="AJ37" s="33">
        <f>ROUND(AJ36/AJ13,2)</f>
        <v>0.47</v>
      </c>
      <c r="AK37" s="33" t="e">
        <f>ROUND(AK36/AK13,2)</f>
        <v>#REF!</v>
      </c>
      <c r="AN37" s="49"/>
      <c r="AO37" s="49"/>
      <c r="AP37" s="49"/>
      <c r="AQ37" s="49"/>
      <c r="AS37" s="22"/>
      <c r="AT37" s="33">
        <f>ROUND(AT36/AT13,2)</f>
        <v>0.49</v>
      </c>
      <c r="AU37" s="33" t="e">
        <f>ROUND(AU36/AU13,2)</f>
        <v>#DIV/0!</v>
      </c>
      <c r="AV37" s="85" t="e">
        <f>ROUND(AV36/AV13,2)</f>
        <v>#REF!</v>
      </c>
    </row>
    <row r="38" spans="1:51">
      <c r="C38" s="12"/>
      <c r="D38" s="12"/>
      <c r="E38" s="12"/>
      <c r="F38" s="12"/>
      <c r="G38" s="12"/>
      <c r="I38" s="12"/>
      <c r="J38" s="12"/>
      <c r="K38" s="12"/>
      <c r="L38" s="12"/>
      <c r="M38" s="12"/>
      <c r="O38" s="12"/>
      <c r="P38" s="12"/>
      <c r="Q38" s="21"/>
      <c r="R38" s="21"/>
      <c r="S38" s="21"/>
      <c r="T38" s="21"/>
      <c r="U38" s="21"/>
      <c r="V38" s="21"/>
      <c r="W38" s="21"/>
      <c r="X38" s="21"/>
      <c r="Y38" s="21"/>
      <c r="AA38" s="21"/>
      <c r="AB38" s="21"/>
      <c r="AC38" s="21"/>
      <c r="AD38" s="21"/>
      <c r="AE38" s="21"/>
      <c r="AG38" s="73"/>
      <c r="AH38" s="21"/>
      <c r="AI38" s="21"/>
      <c r="AJ38" s="21"/>
      <c r="AK38" s="21"/>
      <c r="AM38" t="s">
        <v>72</v>
      </c>
      <c r="AN38" s="18">
        <v>73122</v>
      </c>
      <c r="AO38" s="18">
        <v>78073</v>
      </c>
      <c r="AS38" s="22"/>
      <c r="AT38" s="110"/>
      <c r="AU38" s="110"/>
      <c r="AV38" s="88"/>
    </row>
    <row r="39" spans="1:51">
      <c r="A39" t="s">
        <v>44</v>
      </c>
      <c r="C39" s="18">
        <f>C25+C28+C32+C34</f>
        <v>27913</v>
      </c>
      <c r="D39" s="18">
        <f>D25+D28+D32+D34</f>
        <v>27076</v>
      </c>
      <c r="E39" s="18">
        <f>E25+E28+E32+E34</f>
        <v>28073</v>
      </c>
      <c r="F39" s="18">
        <f>F25+F28+F32+F34</f>
        <v>31836</v>
      </c>
      <c r="G39" s="18">
        <f>G25+G28+G32+G34</f>
        <v>114898</v>
      </c>
      <c r="H39" s="19"/>
      <c r="I39" s="18">
        <f>I25+I28+I32+I34</f>
        <v>32225</v>
      </c>
      <c r="J39" s="18">
        <f>J25+J28+J32+J34</f>
        <v>34731</v>
      </c>
      <c r="K39" s="18">
        <f>K25+K28+K32+K34</f>
        <v>41620</v>
      </c>
      <c r="L39" s="18">
        <f>L25+L28+L32+L34</f>
        <v>45509</v>
      </c>
      <c r="M39" s="18">
        <f>M25+M28+M32+M34</f>
        <v>154085</v>
      </c>
      <c r="O39" s="18">
        <f>O25+O28+O32+O34</f>
        <v>53860</v>
      </c>
      <c r="P39" s="18">
        <f>P25+P28+P32+P34</f>
        <v>62161</v>
      </c>
      <c r="Q39" s="22">
        <f>Q25+Q28+Q32+Q34</f>
        <v>64750.2</v>
      </c>
      <c r="R39" s="22">
        <f>R25+R28+R32+R34</f>
        <v>70695</v>
      </c>
      <c r="S39" s="22">
        <f>S25+S28+S32+S34</f>
        <v>251466.2</v>
      </c>
      <c r="T39" s="22"/>
      <c r="U39" s="22">
        <f>U25+U28+U32+U34+U33</f>
        <v>77643</v>
      </c>
      <c r="V39" s="22">
        <f>V25+V28+V32+V34+V33</f>
        <v>81935</v>
      </c>
      <c r="W39" s="22">
        <f>W25+W28+W32+W34</f>
        <v>81658</v>
      </c>
      <c r="X39" s="22">
        <f>X25+X28+X32+X34</f>
        <v>82798</v>
      </c>
      <c r="Y39" s="22">
        <f>Y25+Y28+Y32+Y34+Y33</f>
        <v>324034</v>
      </c>
      <c r="AA39" s="22">
        <f>AA25+AA28+AA32+AA34+AA33</f>
        <v>82104</v>
      </c>
      <c r="AB39" s="22">
        <f>AB25+AB28+AB32+AB34+AB33</f>
        <v>88001</v>
      </c>
      <c r="AC39" s="22">
        <f>AC25+AC28+AC32+AC34+AC33</f>
        <v>88919</v>
      </c>
      <c r="AD39" s="22">
        <f>AD25+AD28+AD32+AD34+AD33</f>
        <v>97026</v>
      </c>
      <c r="AE39" s="22">
        <f>AE25+AE28+AE32+AE34+AE33</f>
        <v>356050</v>
      </c>
      <c r="AG39" s="54">
        <f>AG25+AG28+AG32+AG34+AG33</f>
        <v>93887</v>
      </c>
      <c r="AH39" s="54">
        <f>AH25+AH28+AH32+AH34+AH33</f>
        <v>90197</v>
      </c>
      <c r="AI39" s="54">
        <f>AI25+AI28+AI32+AI34+AI33</f>
        <v>93768</v>
      </c>
      <c r="AJ39" s="54">
        <f>AJ25+AJ28+AJ32+AJ34+AJ33</f>
        <v>108503</v>
      </c>
      <c r="AK39" s="54">
        <f>AK25+AK28+AK32+AK34+AK33</f>
        <v>386355</v>
      </c>
      <c r="AN39" s="18">
        <f>AI29+AI26+AI23</f>
        <v>72650</v>
      </c>
      <c r="AO39" s="18">
        <f>AJ29+AJ26+AJ23</f>
        <v>84333</v>
      </c>
      <c r="AS39" s="22"/>
      <c r="AT39" s="54">
        <f>AT25+AT28+AT32+AT34+AT33</f>
        <v>106505</v>
      </c>
      <c r="AU39" s="54">
        <f>AU25+AU28+AU32+AU34+AU33</f>
        <v>0</v>
      </c>
      <c r="AV39" s="84" t="e">
        <f>AV25+AV28+AV32+AV34+AV33</f>
        <v>#REF!</v>
      </c>
      <c r="AW39" s="19"/>
      <c r="AX39" s="29">
        <v>2500000</v>
      </c>
      <c r="AY39" s="17">
        <f>AX39+AE39+AE17+SUM(AG39:AI39)+SUM(AG17:AI17)</f>
        <v>3538870</v>
      </c>
    </row>
    <row r="40" spans="1:51">
      <c r="A40" t="s">
        <v>5</v>
      </c>
      <c r="C40" s="18">
        <f>C20-C39</f>
        <v>8308</v>
      </c>
      <c r="D40" s="18">
        <f>D20-D39</f>
        <v>12627</v>
      </c>
      <c r="E40" s="18">
        <f>E20-E39</f>
        <v>13465</v>
      </c>
      <c r="F40" s="18">
        <f>F20-F39</f>
        <v>14567</v>
      </c>
      <c r="G40" s="18">
        <f>G20-G39</f>
        <v>48967</v>
      </c>
      <c r="H40" s="19"/>
      <c r="I40" s="18">
        <f>I20-I39</f>
        <v>16347</v>
      </c>
      <c r="J40" s="18">
        <f>J20-J39</f>
        <v>17166</v>
      </c>
      <c r="K40" s="18">
        <f>K20-K39</f>
        <v>18798</v>
      </c>
      <c r="L40" s="18">
        <f>L20-L39</f>
        <v>21064</v>
      </c>
      <c r="M40" s="18">
        <f>M20-M39</f>
        <v>73375</v>
      </c>
      <c r="O40" s="18">
        <f>O20-O39</f>
        <v>17649</v>
      </c>
      <c r="P40" s="18">
        <f>P20-P39</f>
        <v>17293</v>
      </c>
      <c r="Q40" s="22">
        <f>Q20-Q39</f>
        <v>21760.800000000003</v>
      </c>
      <c r="R40" s="22">
        <f>R20-R39</f>
        <v>26403</v>
      </c>
      <c r="S40" s="22">
        <f>S20-S39</f>
        <v>83105.799999999988</v>
      </c>
      <c r="T40" s="22"/>
      <c r="U40" s="22">
        <f>U20-U39</f>
        <v>27151</v>
      </c>
      <c r="V40" s="22">
        <f>V20-V39</f>
        <v>30960</v>
      </c>
      <c r="W40" s="22">
        <f>W20-W39</f>
        <v>35771</v>
      </c>
      <c r="X40" s="22">
        <f>X20-X39</f>
        <v>51046</v>
      </c>
      <c r="Y40" s="22">
        <f>Y20-Y39</f>
        <v>144928</v>
      </c>
      <c r="AA40" s="22">
        <f>AA20-AA39</f>
        <v>53340</v>
      </c>
      <c r="AB40" s="22">
        <f>AB20-AB39</f>
        <v>52315</v>
      </c>
      <c r="AC40" s="22">
        <f>AC20-AC39</f>
        <v>51769</v>
      </c>
      <c r="AD40" s="22">
        <f>AD20-AD39</f>
        <v>54840</v>
      </c>
      <c r="AE40" s="22">
        <f>AE20-AE39</f>
        <v>212264</v>
      </c>
      <c r="AG40" s="54">
        <f>AG20-AG39</f>
        <v>56119</v>
      </c>
      <c r="AH40" s="22">
        <f>AH20-AH39</f>
        <v>54394</v>
      </c>
      <c r="AI40" s="22" t="e">
        <f>AI20-AI39</f>
        <v>#REF!</v>
      </c>
      <c r="AJ40" s="22">
        <f>AJ20-AJ39</f>
        <v>62222</v>
      </c>
      <c r="AK40" s="22" t="e">
        <f>AK20-AK39</f>
        <v>#REF!</v>
      </c>
      <c r="AN40" s="18">
        <f>AN38-AN39</f>
        <v>472</v>
      </c>
      <c r="AO40" s="18">
        <f>AO38-AO39</f>
        <v>-6260</v>
      </c>
      <c r="AS40" s="22"/>
      <c r="AT40" s="22">
        <f>AT20-AT39</f>
        <v>66050</v>
      </c>
      <c r="AU40" s="22">
        <f>AU20-AU39</f>
        <v>0</v>
      </c>
      <c r="AV40" s="84" t="e">
        <f>AV20-AV39</f>
        <v>#REF!</v>
      </c>
    </row>
    <row r="41" spans="1:51">
      <c r="C41" s="12"/>
      <c r="D41" s="12"/>
      <c r="E41" s="12"/>
      <c r="F41" s="12"/>
      <c r="G41" s="12"/>
      <c r="I41" s="12"/>
      <c r="J41" s="12"/>
      <c r="K41" s="12"/>
      <c r="L41" s="12"/>
      <c r="M41" s="12"/>
      <c r="O41" s="12"/>
      <c r="P41" s="12"/>
      <c r="Q41" s="21"/>
      <c r="R41" s="21"/>
      <c r="S41" s="20"/>
      <c r="T41" s="20"/>
      <c r="U41" s="20"/>
      <c r="V41" s="20"/>
      <c r="W41" s="20"/>
      <c r="X41" s="20"/>
      <c r="Y41" s="20"/>
      <c r="AA41" s="20"/>
      <c r="AB41" s="24"/>
      <c r="AC41" s="20"/>
      <c r="AD41" s="20"/>
      <c r="AE41" s="20"/>
      <c r="AG41" s="74"/>
      <c r="AH41" s="20"/>
      <c r="AI41" s="20"/>
      <c r="AJ41" s="20"/>
      <c r="AS41" s="22"/>
      <c r="AT41" s="111"/>
      <c r="AU41" s="111"/>
      <c r="AV41" s="87"/>
    </row>
    <row r="42" spans="1:51">
      <c r="A42" t="s">
        <v>54</v>
      </c>
      <c r="C42" s="18">
        <v>-3158</v>
      </c>
      <c r="D42" s="18">
        <v>-2045</v>
      </c>
      <c r="E42" s="18">
        <v>-1533</v>
      </c>
      <c r="F42" s="18">
        <v>-1319</v>
      </c>
      <c r="G42" s="18">
        <f t="shared" ref="G42:G47" si="4">SUM(C42:F42)</f>
        <v>-8055</v>
      </c>
      <c r="H42" s="19"/>
      <c r="I42" s="18">
        <v>-1013</v>
      </c>
      <c r="J42" s="18">
        <v>-770</v>
      </c>
      <c r="K42" s="18">
        <v>-567</v>
      </c>
      <c r="L42" s="18">
        <v>1283</v>
      </c>
      <c r="M42" s="18">
        <f t="shared" ref="M42:M47" si="5">SUM(I42:L42)</f>
        <v>-1067</v>
      </c>
      <c r="O42" s="18">
        <v>2658</v>
      </c>
      <c r="P42" s="18">
        <v>3336</v>
      </c>
      <c r="Q42" s="22">
        <v>3970</v>
      </c>
      <c r="R42" s="22">
        <v>4567</v>
      </c>
      <c r="S42" s="22">
        <f>SUM(O42:R42)+1</f>
        <v>14532</v>
      </c>
      <c r="T42" s="22"/>
      <c r="U42" s="22">
        <v>4732</v>
      </c>
      <c r="V42" s="22">
        <v>5243</v>
      </c>
      <c r="W42" s="22">
        <v>5913</v>
      </c>
      <c r="X42" s="22">
        <v>6841</v>
      </c>
      <c r="Y42" s="22">
        <f t="shared" ref="Y42:Y48" si="6">SUM(U42:X42)</f>
        <v>22729</v>
      </c>
      <c r="AA42" s="22">
        <v>7331</v>
      </c>
      <c r="AB42" s="22">
        <v>4780</v>
      </c>
      <c r="AC42" s="22">
        <v>4994</v>
      </c>
      <c r="AD42" s="22">
        <v>4862</v>
      </c>
      <c r="AE42" s="22">
        <f>SUM(AA42:AD42)</f>
        <v>21967</v>
      </c>
      <c r="AG42" s="54">
        <v>4030</v>
      </c>
      <c r="AH42" s="22">
        <v>3454</v>
      </c>
      <c r="AI42" s="22">
        <v>2807</v>
      </c>
      <c r="AJ42" s="22">
        <v>2841</v>
      </c>
      <c r="AK42" s="19">
        <f>SUM(AG42:AJ42)</f>
        <v>13132</v>
      </c>
      <c r="AS42" s="22"/>
      <c r="AT42" s="106">
        <v>2662</v>
      </c>
      <c r="AU42" s="106"/>
      <c r="AV42" s="84" t="e">
        <f>-#REF!</f>
        <v>#REF!</v>
      </c>
    </row>
    <row r="43" spans="1:51">
      <c r="A43" t="s">
        <v>34</v>
      </c>
      <c r="C43" s="18">
        <v>-2018</v>
      </c>
      <c r="D43" s="18">
        <v>-3264</v>
      </c>
      <c r="E43" s="18">
        <v>-634</v>
      </c>
      <c r="F43" s="18">
        <v>-852</v>
      </c>
      <c r="G43" s="18">
        <f t="shared" si="4"/>
        <v>-6768</v>
      </c>
      <c r="H43" s="19"/>
      <c r="I43" s="18">
        <v>0</v>
      </c>
      <c r="J43" s="18">
        <v>0</v>
      </c>
      <c r="K43" s="18">
        <v>-1370</v>
      </c>
      <c r="L43" s="18">
        <v>0</v>
      </c>
      <c r="M43" s="18">
        <f t="shared" si="5"/>
        <v>-1370</v>
      </c>
      <c r="O43" s="18">
        <v>0</v>
      </c>
      <c r="P43" s="18">
        <v>0</v>
      </c>
      <c r="Q43" s="21">
        <v>0</v>
      </c>
      <c r="R43" s="21">
        <v>0</v>
      </c>
      <c r="S43" s="22">
        <f t="shared" ref="S43:S48" si="7">SUM(O43:R43)</f>
        <v>0</v>
      </c>
      <c r="T43" s="22"/>
      <c r="U43" s="22">
        <v>-1</v>
      </c>
      <c r="V43" s="22">
        <v>0</v>
      </c>
      <c r="W43" s="22">
        <v>-2</v>
      </c>
      <c r="X43" s="22">
        <v>0</v>
      </c>
      <c r="Y43" s="22">
        <f t="shared" si="6"/>
        <v>-3</v>
      </c>
      <c r="AA43" s="22">
        <v>0</v>
      </c>
      <c r="AB43" s="22">
        <v>0</v>
      </c>
      <c r="AC43" s="22">
        <v>0</v>
      </c>
      <c r="AD43" s="22">
        <v>0</v>
      </c>
      <c r="AE43" s="22">
        <f>SUM(AA43:AD43)</f>
        <v>0</v>
      </c>
      <c r="AG43" s="54">
        <v>0</v>
      </c>
      <c r="AH43" s="22">
        <v>0</v>
      </c>
      <c r="AI43" s="22">
        <v>0</v>
      </c>
      <c r="AJ43" s="22">
        <v>0</v>
      </c>
      <c r="AK43" s="19">
        <f t="shared" ref="AK43:AK48" si="8">SUM(AG43:AJ43)</f>
        <v>0</v>
      </c>
      <c r="AS43" s="22"/>
      <c r="AT43" s="106">
        <v>0</v>
      </c>
      <c r="AU43" s="106"/>
      <c r="AV43" s="84"/>
    </row>
    <row r="44" spans="1:51">
      <c r="A44" t="s">
        <v>64</v>
      </c>
      <c r="C44" s="18">
        <v>11</v>
      </c>
      <c r="D44" s="18">
        <v>0</v>
      </c>
      <c r="E44" s="18">
        <v>-79</v>
      </c>
      <c r="F44" s="18">
        <v>-1</v>
      </c>
      <c r="G44" s="18">
        <f t="shared" si="4"/>
        <v>-69</v>
      </c>
      <c r="H44" s="19"/>
      <c r="I44" s="18">
        <v>0</v>
      </c>
      <c r="J44" s="18">
        <v>0</v>
      </c>
      <c r="K44" s="18">
        <v>-27</v>
      </c>
      <c r="L44" s="18">
        <v>0</v>
      </c>
      <c r="M44" s="18">
        <f t="shared" si="5"/>
        <v>-27</v>
      </c>
      <c r="O44" s="18">
        <v>257</v>
      </c>
      <c r="P44" s="18">
        <v>2</v>
      </c>
      <c r="Q44" s="21">
        <v>0</v>
      </c>
      <c r="R44" s="22">
        <v>2</v>
      </c>
      <c r="S44" s="22">
        <f t="shared" si="7"/>
        <v>261</v>
      </c>
      <c r="T44" s="22"/>
      <c r="U44" s="22">
        <v>0</v>
      </c>
      <c r="V44" s="22">
        <v>0</v>
      </c>
      <c r="W44" s="22">
        <v>1</v>
      </c>
      <c r="X44" s="22">
        <v>23</v>
      </c>
      <c r="Y44" s="22">
        <f t="shared" si="6"/>
        <v>24</v>
      </c>
      <c r="AA44" s="22">
        <v>208</v>
      </c>
      <c r="AB44" s="22">
        <v>64</v>
      </c>
      <c r="AC44" s="22">
        <v>1</v>
      </c>
      <c r="AD44" s="22">
        <v>-430</v>
      </c>
      <c r="AE44" s="22">
        <f>SUM(AA44:AD44)</f>
        <v>-157</v>
      </c>
      <c r="AG44" s="54">
        <v>455</v>
      </c>
      <c r="AH44" s="22">
        <v>0</v>
      </c>
      <c r="AI44" s="22">
        <v>0</v>
      </c>
      <c r="AJ44" s="22">
        <v>2</v>
      </c>
      <c r="AK44" s="19">
        <f t="shared" si="8"/>
        <v>457</v>
      </c>
      <c r="AS44" s="22"/>
      <c r="AT44" s="106">
        <v>0</v>
      </c>
      <c r="AU44" s="106"/>
      <c r="AV44" s="84"/>
    </row>
    <row r="45" spans="1:51">
      <c r="A45" t="s">
        <v>55</v>
      </c>
      <c r="C45" s="18">
        <v>-138</v>
      </c>
      <c r="D45" s="18">
        <v>-85</v>
      </c>
      <c r="E45" s="18">
        <v>101</v>
      </c>
      <c r="F45" s="18">
        <v>1183</v>
      </c>
      <c r="G45" s="18">
        <f t="shared" si="4"/>
        <v>1061</v>
      </c>
      <c r="H45" s="19"/>
      <c r="I45" s="18">
        <v>-726</v>
      </c>
      <c r="J45" s="18">
        <v>77</v>
      </c>
      <c r="K45" s="18">
        <v>-63</v>
      </c>
      <c r="L45" s="18">
        <v>205</v>
      </c>
      <c r="M45" s="18">
        <f t="shared" si="5"/>
        <v>-507</v>
      </c>
      <c r="O45" s="18">
        <v>186</v>
      </c>
      <c r="P45" s="18">
        <v>475</v>
      </c>
      <c r="Q45" s="22">
        <v>-448</v>
      </c>
      <c r="R45" s="22">
        <v>357</v>
      </c>
      <c r="S45" s="22">
        <f t="shared" si="7"/>
        <v>570</v>
      </c>
      <c r="T45" s="22"/>
      <c r="U45" s="22">
        <v>-204</v>
      </c>
      <c r="V45" s="22">
        <v>-572</v>
      </c>
      <c r="W45" s="22">
        <v>1273</v>
      </c>
      <c r="X45" s="22">
        <v>30</v>
      </c>
      <c r="Y45" s="22">
        <f t="shared" si="6"/>
        <v>527</v>
      </c>
      <c r="AA45" s="22">
        <v>476</v>
      </c>
      <c r="AB45" s="22">
        <v>-970</v>
      </c>
      <c r="AC45" s="22">
        <v>154</v>
      </c>
      <c r="AD45" s="22">
        <v>801</v>
      </c>
      <c r="AE45" s="22">
        <f>SUM(AA45:AD45)</f>
        <v>461</v>
      </c>
      <c r="AG45" s="54">
        <v>1134</v>
      </c>
      <c r="AH45" s="22">
        <v>184</v>
      </c>
      <c r="AI45" s="22">
        <v>-659</v>
      </c>
      <c r="AJ45" s="22">
        <v>-496</v>
      </c>
      <c r="AK45" s="19">
        <f t="shared" si="8"/>
        <v>163</v>
      </c>
      <c r="AS45" s="22"/>
      <c r="AT45" s="106">
        <v>-75</v>
      </c>
      <c r="AU45" s="106"/>
      <c r="AV45" s="84"/>
    </row>
    <row r="46" spans="1:51">
      <c r="A46" t="s">
        <v>56</v>
      </c>
      <c r="C46" s="18">
        <f>SUM(C40:C45)</f>
        <v>3005</v>
      </c>
      <c r="D46" s="18">
        <f>SUM(D40:D45)</f>
        <v>7233</v>
      </c>
      <c r="E46" s="18">
        <f>SUM(E40:E45)</f>
        <v>11320</v>
      </c>
      <c r="F46" s="18">
        <f>SUM(F40:F45)</f>
        <v>13578</v>
      </c>
      <c r="G46" s="18">
        <f t="shared" si="4"/>
        <v>35136</v>
      </c>
      <c r="H46" s="19"/>
      <c r="I46" s="18">
        <f>SUM(I40:I45)</f>
        <v>14608</v>
      </c>
      <c r="J46" s="18">
        <f>SUM(J40:J45)</f>
        <v>16473</v>
      </c>
      <c r="K46" s="18">
        <f>SUM(K40:K45)</f>
        <v>16771</v>
      </c>
      <c r="L46" s="18">
        <f>SUM(L40:L45)</f>
        <v>22552</v>
      </c>
      <c r="M46" s="18">
        <f>SUM(M40:M45)</f>
        <v>70404</v>
      </c>
      <c r="O46" s="18">
        <f>SUM(O40:O45)</f>
        <v>20750</v>
      </c>
      <c r="P46" s="18">
        <f>SUM(P40:P45)</f>
        <v>21106</v>
      </c>
      <c r="Q46" s="22">
        <f>SUM(Q40:Q45)</f>
        <v>25282.800000000003</v>
      </c>
      <c r="R46" s="22">
        <f>SUM(R40:R45)</f>
        <v>31329</v>
      </c>
      <c r="S46" s="22">
        <f>SUM(S40:S45)</f>
        <v>98468.799999999988</v>
      </c>
      <c r="T46" s="22"/>
      <c r="U46" s="22">
        <f>SUM(U40:U45)</f>
        <v>31678</v>
      </c>
      <c r="V46" s="22">
        <f>SUM(V40:V45)</f>
        <v>35631</v>
      </c>
      <c r="W46" s="22">
        <f>SUM(W40:W45)</f>
        <v>42956</v>
      </c>
      <c r="X46" s="22">
        <f>SUM(X40:X45)</f>
        <v>57940</v>
      </c>
      <c r="Y46" s="22">
        <f t="shared" si="6"/>
        <v>168205</v>
      </c>
      <c r="AA46" s="22">
        <f>SUM(AA40:AA45)</f>
        <v>61355</v>
      </c>
      <c r="AB46" s="22">
        <f>SUM(AB40:AB45)</f>
        <v>56189</v>
      </c>
      <c r="AC46" s="22">
        <f>SUM(AC40:AC45)</f>
        <v>56918</v>
      </c>
      <c r="AD46" s="22">
        <f>SUM(AD40:AD45)</f>
        <v>60073</v>
      </c>
      <c r="AE46" s="22">
        <f>SUM(AE40:AE45)</f>
        <v>234535</v>
      </c>
      <c r="AG46" s="54">
        <f>SUM(AG40:AG45)</f>
        <v>61738</v>
      </c>
      <c r="AH46" s="22">
        <f>SUM(AH40:AH45)</f>
        <v>58032</v>
      </c>
      <c r="AI46" s="22" t="e">
        <f>SUM(AI40:AI45)</f>
        <v>#REF!</v>
      </c>
      <c r="AJ46" s="22">
        <f>SUM(AJ40:AJ45)</f>
        <v>64569</v>
      </c>
      <c r="AK46" s="19" t="e">
        <f t="shared" si="8"/>
        <v>#REF!</v>
      </c>
      <c r="AS46" s="22"/>
      <c r="AT46" s="22">
        <f>SUM(AT40:AT45)</f>
        <v>68637</v>
      </c>
      <c r="AU46" s="22">
        <f>SUM(AU40:AU45)</f>
        <v>0</v>
      </c>
      <c r="AV46" s="84" t="e">
        <f>SUM(AV40:AV45)</f>
        <v>#REF!</v>
      </c>
      <c r="AW46">
        <v>709</v>
      </c>
    </row>
    <row r="47" spans="1:51">
      <c r="A47" t="s">
        <v>57</v>
      </c>
      <c r="C47" s="31">
        <v>84</v>
      </c>
      <c r="D47" s="31">
        <v>430</v>
      </c>
      <c r="E47" s="31">
        <v>71</v>
      </c>
      <c r="F47" s="31">
        <v>187</v>
      </c>
      <c r="G47" s="31">
        <f t="shared" si="4"/>
        <v>772</v>
      </c>
      <c r="H47" s="19"/>
      <c r="I47" s="31">
        <v>529</v>
      </c>
      <c r="J47" s="31">
        <v>573</v>
      </c>
      <c r="K47" s="31">
        <v>-255489</v>
      </c>
      <c r="L47" s="31">
        <v>-3207</v>
      </c>
      <c r="M47" s="31">
        <f t="shared" si="5"/>
        <v>-257594</v>
      </c>
      <c r="O47" s="31">
        <v>9255</v>
      </c>
      <c r="P47" s="31">
        <v>9842</v>
      </c>
      <c r="Q47" s="32">
        <v>11264</v>
      </c>
      <c r="R47" s="32">
        <v>10706</v>
      </c>
      <c r="S47" s="32">
        <f>SUM(O47:R47)+1</f>
        <v>41068</v>
      </c>
      <c r="T47" s="38"/>
      <c r="U47" s="32">
        <v>12499</v>
      </c>
      <c r="V47" s="32">
        <v>13985</v>
      </c>
      <c r="W47" s="32">
        <v>18692</v>
      </c>
      <c r="X47" s="32">
        <v>22062</v>
      </c>
      <c r="Y47" s="32">
        <f t="shared" si="6"/>
        <v>67238</v>
      </c>
      <c r="AA47" s="32">
        <v>24444</v>
      </c>
      <c r="AB47" s="32">
        <v>21855</v>
      </c>
      <c r="AC47" s="32">
        <v>23558</v>
      </c>
      <c r="AD47" s="32">
        <v>19540</v>
      </c>
      <c r="AE47" s="32">
        <f>SUM(AA47:AD47)</f>
        <v>89397</v>
      </c>
      <c r="AF47" s="61"/>
      <c r="AG47" s="72">
        <v>24657</v>
      </c>
      <c r="AH47" s="32">
        <v>22025</v>
      </c>
      <c r="AI47" s="32">
        <v>20148</v>
      </c>
      <c r="AJ47" s="32">
        <v>24489</v>
      </c>
      <c r="AK47" s="65">
        <f t="shared" si="8"/>
        <v>91319</v>
      </c>
      <c r="AS47" s="22"/>
      <c r="AT47" s="108">
        <v>27759</v>
      </c>
      <c r="AU47" s="108"/>
      <c r="AV47" s="86" t="e">
        <f>#REF!</f>
        <v>#REF!</v>
      </c>
      <c r="AW47" s="61">
        <f>+AT47/AT46</f>
        <v>0.40443201188863148</v>
      </c>
    </row>
    <row r="48" spans="1:51">
      <c r="A48" t="s">
        <v>6</v>
      </c>
      <c r="C48" s="18">
        <f>C46-C47</f>
        <v>2921</v>
      </c>
      <c r="D48" s="18">
        <f>D46-D47</f>
        <v>6803</v>
      </c>
      <c r="E48" s="18">
        <f>E46-E47</f>
        <v>11249</v>
      </c>
      <c r="F48" s="18">
        <f>F46-F47</f>
        <v>13391</v>
      </c>
      <c r="G48" s="18">
        <f>G46-G47</f>
        <v>34364</v>
      </c>
      <c r="H48" s="19"/>
      <c r="I48" s="18">
        <f>I46-I47</f>
        <v>14079</v>
      </c>
      <c r="J48" s="18">
        <f>J46-J47</f>
        <v>15900</v>
      </c>
      <c r="K48" s="18">
        <f>K46-K47</f>
        <v>272260</v>
      </c>
      <c r="L48" s="18">
        <f>L46-L47</f>
        <v>25759</v>
      </c>
      <c r="M48" s="18">
        <f>M46-M47</f>
        <v>327998</v>
      </c>
      <c r="O48" s="18">
        <f>O46-O47</f>
        <v>11495</v>
      </c>
      <c r="P48" s="18">
        <f>P46-P47</f>
        <v>11264</v>
      </c>
      <c r="Q48" s="22">
        <f>Q46-Q47</f>
        <v>14018.800000000003</v>
      </c>
      <c r="R48" s="22">
        <f>R46-R47</f>
        <v>20623</v>
      </c>
      <c r="S48" s="22">
        <f t="shared" si="7"/>
        <v>57400.800000000003</v>
      </c>
      <c r="T48" s="22"/>
      <c r="U48" s="22">
        <f>U46-U47</f>
        <v>19179</v>
      </c>
      <c r="V48" s="22">
        <f>V46-V47</f>
        <v>21646</v>
      </c>
      <c r="W48" s="22">
        <f>W46-W47</f>
        <v>24264</v>
      </c>
      <c r="X48" s="22">
        <f>X46-X47</f>
        <v>35878</v>
      </c>
      <c r="Y48" s="22">
        <f t="shared" si="6"/>
        <v>100967</v>
      </c>
      <c r="AA48" s="22">
        <f>AA46-AA47</f>
        <v>36911</v>
      </c>
      <c r="AB48" s="22">
        <f>AB46-AB47</f>
        <v>34334</v>
      </c>
      <c r="AC48" s="22">
        <f>AC46-AC47</f>
        <v>33360</v>
      </c>
      <c r="AD48" s="22">
        <f>AD46-AD47</f>
        <v>40533</v>
      </c>
      <c r="AE48" s="22">
        <f>AE46-AE47</f>
        <v>145138</v>
      </c>
      <c r="AG48" s="54">
        <f>AG46-AG47</f>
        <v>37081</v>
      </c>
      <c r="AH48" s="22">
        <f>AH46-AH47</f>
        <v>36007</v>
      </c>
      <c r="AI48" s="22" t="e">
        <f>AI46-AI47</f>
        <v>#REF!</v>
      </c>
      <c r="AJ48" s="22">
        <f>AJ46-AJ47</f>
        <v>40080</v>
      </c>
      <c r="AK48" s="19" t="e">
        <f t="shared" si="8"/>
        <v>#REF!</v>
      </c>
      <c r="AS48" s="22"/>
      <c r="AT48" s="22">
        <f>AT46-AT47</f>
        <v>40878</v>
      </c>
      <c r="AU48" s="22">
        <f>AU46-AU47</f>
        <v>0</v>
      </c>
      <c r="AV48" s="84" t="e">
        <f>AV46-AV47</f>
        <v>#REF!</v>
      </c>
      <c r="AW48" s="124">
        <f>+AW46*(1-AW47)</f>
        <v>422.25770357096025</v>
      </c>
    </row>
    <row r="49" spans="1:48">
      <c r="C49" s="12"/>
      <c r="D49" s="12"/>
      <c r="E49" s="12"/>
      <c r="F49" s="12"/>
      <c r="G49" s="12"/>
      <c r="I49" s="12"/>
      <c r="J49" s="12"/>
      <c r="K49" s="12"/>
      <c r="L49" s="12"/>
      <c r="M49" s="12"/>
      <c r="O49" s="12"/>
      <c r="P49" s="12"/>
      <c r="Q49" s="21"/>
      <c r="R49" s="21"/>
      <c r="S49" s="20"/>
      <c r="T49" s="20"/>
      <c r="U49" s="20"/>
      <c r="V49" s="20"/>
      <c r="W49" s="20"/>
      <c r="X49" s="20"/>
      <c r="Y49" s="20"/>
      <c r="AA49" s="20"/>
      <c r="AB49" s="20"/>
      <c r="AC49" s="20"/>
      <c r="AD49" s="20"/>
      <c r="AE49" s="20"/>
      <c r="AG49" s="20"/>
      <c r="AH49" s="20"/>
      <c r="AI49" s="20"/>
      <c r="AJ49" s="20"/>
      <c r="AS49" s="22"/>
      <c r="AT49" s="111"/>
      <c r="AU49" s="111"/>
      <c r="AV49" s="87"/>
    </row>
    <row r="50" spans="1:48">
      <c r="B50" t="s">
        <v>40</v>
      </c>
      <c r="C50" s="31">
        <v>0</v>
      </c>
      <c r="D50" s="31">
        <v>500</v>
      </c>
      <c r="E50" s="31">
        <v>710</v>
      </c>
      <c r="F50" s="31">
        <v>710</v>
      </c>
      <c r="G50" s="31">
        <v>2851</v>
      </c>
      <c r="H50" s="18"/>
      <c r="I50" s="31">
        <v>710</v>
      </c>
      <c r="J50" s="31">
        <v>710</v>
      </c>
      <c r="K50" s="31">
        <v>1325</v>
      </c>
      <c r="L50" s="32">
        <v>710</v>
      </c>
      <c r="M50" s="31">
        <v>2841</v>
      </c>
      <c r="O50" s="32">
        <v>710</v>
      </c>
      <c r="P50" s="32">
        <v>710</v>
      </c>
      <c r="Q50" s="32">
        <v>710</v>
      </c>
      <c r="R50" s="32">
        <v>710</v>
      </c>
      <c r="S50" s="32">
        <v>2841</v>
      </c>
      <c r="T50" s="38"/>
      <c r="U50" s="32">
        <v>710</v>
      </c>
      <c r="V50" s="32">
        <v>710</v>
      </c>
      <c r="W50" s="32">
        <v>710</v>
      </c>
      <c r="X50" s="32">
        <v>710</v>
      </c>
      <c r="Y50" s="32">
        <v>2840</v>
      </c>
      <c r="AA50" s="32">
        <v>710</v>
      </c>
      <c r="AB50" s="32">
        <v>434</v>
      </c>
      <c r="AC50" s="32">
        <v>416</v>
      </c>
      <c r="AD50" s="32">
        <v>479</v>
      </c>
      <c r="AE50" s="32">
        <v>1757</v>
      </c>
      <c r="AG50" s="72">
        <v>426</v>
      </c>
      <c r="AH50" s="32">
        <v>441</v>
      </c>
      <c r="AI50" s="32">
        <v>439</v>
      </c>
      <c r="AJ50" s="32">
        <v>440</v>
      </c>
      <c r="AK50" s="65">
        <f>SUM(AG50:AJ50)</f>
        <v>1746</v>
      </c>
      <c r="AS50" s="22"/>
      <c r="AT50" s="108">
        <v>422</v>
      </c>
      <c r="AU50" s="108"/>
      <c r="AV50" s="86">
        <f>710*0.6</f>
        <v>426</v>
      </c>
    </row>
    <row r="51" spans="1:48">
      <c r="B51" t="s">
        <v>41</v>
      </c>
      <c r="C51" s="18">
        <f>C50+C48</f>
        <v>2921</v>
      </c>
      <c r="D51" s="18">
        <f>D50+D48</f>
        <v>7303</v>
      </c>
      <c r="E51" s="18">
        <f>E50+E48</f>
        <v>11959</v>
      </c>
      <c r="F51" s="18">
        <f>F50+F48</f>
        <v>14101</v>
      </c>
      <c r="G51" s="18">
        <f>G50+G48</f>
        <v>37215</v>
      </c>
      <c r="H51" s="18"/>
      <c r="I51" s="18">
        <f>I50+I48</f>
        <v>14789</v>
      </c>
      <c r="J51" s="18">
        <f>J50+J48</f>
        <v>16610</v>
      </c>
      <c r="K51" s="18">
        <f>K50+K48</f>
        <v>273585</v>
      </c>
      <c r="L51" s="18">
        <f>L50+L48</f>
        <v>26469</v>
      </c>
      <c r="M51" s="18">
        <f>M50+M48</f>
        <v>330839</v>
      </c>
      <c r="O51" s="18">
        <f>O50+O48</f>
        <v>12205</v>
      </c>
      <c r="P51" s="18">
        <f>P50+P48</f>
        <v>11974</v>
      </c>
      <c r="Q51" s="22">
        <f>Q50+Q48</f>
        <v>14728.800000000003</v>
      </c>
      <c r="R51" s="22">
        <f>R50+R48</f>
        <v>21333</v>
      </c>
      <c r="S51" s="22">
        <f>S50+S48</f>
        <v>60241.8</v>
      </c>
      <c r="T51" s="22"/>
      <c r="U51" s="18">
        <f>U50+U48</f>
        <v>19889</v>
      </c>
      <c r="V51" s="18">
        <f>V50+V48</f>
        <v>22356</v>
      </c>
      <c r="W51" s="22">
        <f>W50+W48</f>
        <v>24974</v>
      </c>
      <c r="X51" s="22">
        <f>X50+X48</f>
        <v>36588</v>
      </c>
      <c r="Y51" s="22">
        <f>Y50+Y48</f>
        <v>103807</v>
      </c>
      <c r="AA51" s="18">
        <f>AA50+AA48</f>
        <v>37621</v>
      </c>
      <c r="AB51" s="22">
        <f>AB50+AB48</f>
        <v>34768</v>
      </c>
      <c r="AC51" s="22">
        <f>AC50+AC48</f>
        <v>33776</v>
      </c>
      <c r="AD51" s="22">
        <f>AD50+AD48</f>
        <v>41012</v>
      </c>
      <c r="AE51" s="22">
        <f>AE50+AE48</f>
        <v>146895</v>
      </c>
      <c r="AG51" s="54">
        <f>AG50+AG48</f>
        <v>37507</v>
      </c>
      <c r="AH51" s="22">
        <f>AH50+AH48</f>
        <v>36448</v>
      </c>
      <c r="AI51" s="22" t="e">
        <f>AI50+AI48</f>
        <v>#REF!</v>
      </c>
      <c r="AJ51" s="22">
        <f>AJ50+AJ48</f>
        <v>40520</v>
      </c>
      <c r="AK51" s="19" t="e">
        <f>SUM(AG51:AJ51)</f>
        <v>#REF!</v>
      </c>
      <c r="AS51" s="22"/>
      <c r="AT51" s="22">
        <f>AT50+AT48</f>
        <v>41300</v>
      </c>
      <c r="AU51" s="22">
        <f>AU50+AU48</f>
        <v>0</v>
      </c>
      <c r="AV51" s="84" t="e">
        <f>AV50+AV48</f>
        <v>#REF!</v>
      </c>
    </row>
    <row r="52" spans="1:48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O52" s="18"/>
      <c r="P52" s="18"/>
      <c r="Q52" s="21"/>
      <c r="R52" s="21"/>
      <c r="S52" s="20"/>
      <c r="T52" s="20"/>
      <c r="U52" s="20"/>
      <c r="V52" s="20"/>
      <c r="W52" s="20"/>
      <c r="X52" s="20"/>
      <c r="Y52" s="20"/>
      <c r="AA52" s="20"/>
      <c r="AB52" s="20"/>
      <c r="AC52" s="20"/>
      <c r="AD52" s="20"/>
      <c r="AE52" s="20"/>
      <c r="AG52" s="74"/>
      <c r="AH52" s="20"/>
      <c r="AI52" s="20"/>
      <c r="AJ52" s="20"/>
      <c r="AS52" s="22"/>
      <c r="AT52" s="111"/>
      <c r="AU52" s="111"/>
      <c r="AV52" s="87"/>
    </row>
    <row r="53" spans="1:48">
      <c r="A53" t="s">
        <v>7</v>
      </c>
      <c r="C53" s="12"/>
      <c r="D53" s="12"/>
      <c r="E53" s="12"/>
      <c r="F53" s="12"/>
      <c r="G53" s="12"/>
      <c r="I53" s="12"/>
      <c r="J53" s="12"/>
      <c r="K53" s="12"/>
      <c r="L53" s="12"/>
      <c r="M53" s="12"/>
      <c r="O53" s="12"/>
      <c r="P53" s="12"/>
      <c r="Q53" s="21"/>
      <c r="R53" s="21"/>
      <c r="S53" s="20"/>
      <c r="T53" s="20"/>
      <c r="U53" s="20"/>
      <c r="V53" s="20"/>
      <c r="W53" s="20"/>
      <c r="X53" s="20"/>
      <c r="Y53" s="20"/>
      <c r="AA53" s="20"/>
      <c r="AB53" s="20"/>
      <c r="AC53" s="20"/>
      <c r="AD53" s="20"/>
      <c r="AE53" s="20"/>
      <c r="AG53" s="74"/>
      <c r="AH53" s="20"/>
      <c r="AI53" s="20"/>
      <c r="AJ53" s="20"/>
      <c r="AT53" s="111"/>
      <c r="AU53" s="111"/>
      <c r="AV53" s="87"/>
    </row>
    <row r="54" spans="1:48">
      <c r="A54" t="s">
        <v>8</v>
      </c>
      <c r="B54" t="s">
        <v>11</v>
      </c>
      <c r="C54" s="12">
        <f>C48/C58</f>
        <v>2.3922230229967895E-2</v>
      </c>
      <c r="D54" s="12">
        <f>D48/D58</f>
        <v>5.5020453649578763E-2</v>
      </c>
      <c r="E54" s="12">
        <f>E48/E58</f>
        <v>8.9549495110091262E-2</v>
      </c>
      <c r="F54" s="12">
        <f>F48/F58</f>
        <v>0.10605808602814805</v>
      </c>
      <c r="G54" s="12">
        <f>G48/G58</f>
        <v>0.2762223990611461</v>
      </c>
      <c r="I54" s="12">
        <f>I48/I58</f>
        <v>0.1108137676995852</v>
      </c>
      <c r="J54" s="12">
        <f>J48/J58</f>
        <v>0.12219583611924469</v>
      </c>
      <c r="K54" s="12">
        <f>K48/K58</f>
        <v>1.9558346024539526</v>
      </c>
      <c r="L54" s="12">
        <f>L48/L58</f>
        <v>0.17370341148941623</v>
      </c>
      <c r="M54" s="12">
        <f>M48/M58</f>
        <v>2.4087921449396696</v>
      </c>
      <c r="O54" s="12">
        <f>O48/O58</f>
        <v>7.4730689966779132E-2</v>
      </c>
      <c r="P54" s="12">
        <f>P48/P58</f>
        <v>7.2810952670295151E-2</v>
      </c>
      <c r="Q54" s="21">
        <f>Q48/Q58</f>
        <v>9.0014704088250228E-2</v>
      </c>
      <c r="R54" s="21">
        <f>R48/R58</f>
        <v>0.13118456038573592</v>
      </c>
      <c r="S54" s="21">
        <f>S48/S58</f>
        <v>0.36945535059150653</v>
      </c>
      <c r="T54" s="21"/>
      <c r="U54" s="21">
        <f>U48/U58</f>
        <v>0.11870470201585701</v>
      </c>
      <c r="V54" s="21">
        <f>V48/V58</f>
        <v>0.13134868141603659</v>
      </c>
      <c r="W54" s="21">
        <f>W48/W58</f>
        <v>0.14663330795170237</v>
      </c>
      <c r="X54" s="21">
        <f>X48/X58</f>
        <v>0.2177485919596038</v>
      </c>
      <c r="Y54" s="21">
        <f>Y48/Y58</f>
        <v>0.61958529446056987</v>
      </c>
      <c r="AA54" s="21">
        <f>AA48/AA58</f>
        <v>0.22241035436463222</v>
      </c>
      <c r="AB54" s="21">
        <f>AB48/AB58</f>
        <v>0.20508072656898643</v>
      </c>
      <c r="AC54" s="21">
        <f>AC48/AC58</f>
        <v>0.19801274974179991</v>
      </c>
      <c r="AD54" s="21">
        <f>AD48/AD58</f>
        <v>0.24006325402889075</v>
      </c>
      <c r="AE54" s="21">
        <f>AE48/AE58</f>
        <v>0.86560149815414522</v>
      </c>
      <c r="AG54" s="21">
        <f>AG48/AG58</f>
        <v>0.21745963792891115</v>
      </c>
      <c r="AH54" s="21">
        <f>AH48/AH58</f>
        <v>0.20866244400530826</v>
      </c>
      <c r="AI54" s="21" t="e">
        <f>AI48/AI58</f>
        <v>#REF!</v>
      </c>
      <c r="AJ54" s="21">
        <f>AJ48/AJ58</f>
        <v>0.23447372115879628</v>
      </c>
      <c r="AK54" s="21" t="e">
        <f>AK48/AK58</f>
        <v>#REF!</v>
      </c>
      <c r="AS54" s="21"/>
      <c r="AT54" s="21">
        <f>AT48/AT58</f>
        <v>0.23891152009631739</v>
      </c>
      <c r="AU54" s="21" t="e">
        <f>AU48/AU58</f>
        <v>#DIV/0!</v>
      </c>
      <c r="AV54" s="88" t="e">
        <f>AV48/AV58</f>
        <v>#REF!</v>
      </c>
    </row>
    <row r="55" spans="1:48">
      <c r="B55" t="s">
        <v>12</v>
      </c>
      <c r="C55" s="12">
        <f>C51/C59</f>
        <v>2.1827012889968241E-2</v>
      </c>
      <c r="D55" s="12">
        <f>D51/D59</f>
        <v>4.9881154035298615E-2</v>
      </c>
      <c r="E55" s="12">
        <f>E51/E59</f>
        <v>8.1191358779040559E-2</v>
      </c>
      <c r="F55" s="12">
        <f>F51/F59</f>
        <v>9.5725903900723663E-2</v>
      </c>
      <c r="G55" s="12">
        <f>G51/G59</f>
        <v>0.25386268290187253</v>
      </c>
      <c r="I55" s="12">
        <f>I51/I59</f>
        <v>0.10041281351421083</v>
      </c>
      <c r="J55" s="12">
        <f>J51/J59</f>
        <v>0.11074366940914486</v>
      </c>
      <c r="K55" s="12">
        <f>K51/K59</f>
        <v>1.7060463202005463</v>
      </c>
      <c r="L55" s="12">
        <f>L51/L59</f>
        <v>0.15542115616100524</v>
      </c>
      <c r="M55" s="12">
        <f>M51/M59</f>
        <v>2.1080066775410335</v>
      </c>
      <c r="O55" s="12">
        <f>O51/O59</f>
        <v>7.0219951556575816E-2</v>
      </c>
      <c r="P55" s="12">
        <f>P51/P59</f>
        <v>6.8184406532583189E-2</v>
      </c>
      <c r="Q55" s="21">
        <f>Q51/Q59</f>
        <v>8.3183951474898779E-2</v>
      </c>
      <c r="R55" s="21">
        <f>R51/R59</f>
        <v>0.11913617477549926</v>
      </c>
      <c r="S55" s="21">
        <f>S51/S59</f>
        <v>0.34079777334004652</v>
      </c>
      <c r="T55" s="21"/>
      <c r="U55" s="12">
        <f>U51/U59</f>
        <v>0.10858989828398587</v>
      </c>
      <c r="V55" s="12">
        <f>V51/V59</f>
        <v>0.12045193722016584</v>
      </c>
      <c r="W55" s="21">
        <f>W51/W59</f>
        <v>0.13491729063347488</v>
      </c>
      <c r="X55" s="21">
        <f>X51/X59</f>
        <v>0.19745917298995111</v>
      </c>
      <c r="Y55" s="21">
        <f>Y51/Y59</f>
        <v>0.56083395463926433</v>
      </c>
      <c r="AA55" s="12">
        <f>AA51/AA59</f>
        <v>0.2025422086312344</v>
      </c>
      <c r="AB55" s="21">
        <f>AB51/AB59</f>
        <v>0.18528999525690015</v>
      </c>
      <c r="AC55" s="21">
        <f>AC51/AC59</f>
        <v>0.17988059796878078</v>
      </c>
      <c r="AD55" s="21">
        <f>AD51/AD59</f>
        <v>0.21967497616420453</v>
      </c>
      <c r="AE55" s="21">
        <f>AE51/AE59</f>
        <v>0.78686021908562553</v>
      </c>
      <c r="AG55" s="21">
        <f>AG51/AG59</f>
        <v>0.1993113086729407</v>
      </c>
      <c r="AH55" s="21">
        <f>AH51/AH59</f>
        <v>0.19228090907172551</v>
      </c>
      <c r="AI55" s="35" t="e">
        <f>AI51/AI59</f>
        <v>#REF!</v>
      </c>
      <c r="AJ55" s="21">
        <f>AJ51/AJ59</f>
        <v>0.2148223156488408</v>
      </c>
      <c r="AK55" s="21" t="e">
        <f>AK51/AK59</f>
        <v>#REF!</v>
      </c>
      <c r="AS55" s="35"/>
      <c r="AT55" s="21">
        <f>AT51/AT59</f>
        <v>0.21850348917799306</v>
      </c>
      <c r="AU55" s="21" t="e">
        <f>AU51/AU59</f>
        <v>#DIV/0!</v>
      </c>
      <c r="AV55" s="88" t="e">
        <f>AV51/AV59</f>
        <v>#REF!</v>
      </c>
    </row>
    <row r="56" spans="1:48">
      <c r="C56" s="12"/>
      <c r="D56" s="12"/>
      <c r="E56" s="12"/>
      <c r="F56" s="12"/>
      <c r="G56" s="12"/>
      <c r="I56" s="21"/>
      <c r="J56" s="21"/>
      <c r="K56" s="21"/>
      <c r="L56" s="21"/>
      <c r="M56" s="12"/>
      <c r="O56" s="21"/>
      <c r="P56" s="21"/>
      <c r="Q56" s="21"/>
      <c r="R56" s="21"/>
      <c r="S56" s="20"/>
      <c r="T56" s="20"/>
      <c r="U56" s="20"/>
      <c r="V56" s="20"/>
      <c r="W56" s="20"/>
      <c r="X56" s="20"/>
      <c r="Y56" s="20"/>
      <c r="AA56" s="20"/>
      <c r="AB56" s="20"/>
      <c r="AC56" s="20"/>
      <c r="AD56" s="20"/>
      <c r="AE56" s="20"/>
      <c r="AG56" s="20"/>
      <c r="AH56" s="20"/>
      <c r="AI56" s="20"/>
      <c r="AJ56" s="20"/>
      <c r="AT56" s="111"/>
      <c r="AU56" s="111"/>
      <c r="AV56" s="123"/>
    </row>
    <row r="57" spans="1:48">
      <c r="A57" t="s">
        <v>13</v>
      </c>
      <c r="C57" s="12"/>
      <c r="D57" s="12"/>
      <c r="E57" s="12"/>
      <c r="F57" s="12"/>
      <c r="G57" s="12"/>
      <c r="I57" s="12"/>
      <c r="J57" s="12"/>
      <c r="K57" s="12"/>
      <c r="L57" s="12"/>
      <c r="M57" s="12"/>
      <c r="O57" s="12"/>
      <c r="P57" s="12"/>
      <c r="Q57" s="21"/>
      <c r="R57" s="21"/>
      <c r="S57" s="20"/>
      <c r="T57" s="20"/>
      <c r="U57" s="20"/>
      <c r="V57" s="20"/>
      <c r="W57" s="20"/>
      <c r="X57" s="20"/>
      <c r="Y57" s="20"/>
      <c r="AA57" s="20"/>
      <c r="AB57" s="20"/>
      <c r="AC57" s="20"/>
      <c r="AD57" s="20"/>
      <c r="AE57" s="20"/>
      <c r="AG57" s="20"/>
      <c r="AH57" s="20"/>
      <c r="AI57" s="23"/>
      <c r="AJ57" s="20"/>
      <c r="AT57" s="111"/>
      <c r="AU57" s="111"/>
      <c r="AV57" s="87"/>
    </row>
    <row r="58" spans="1:48">
      <c r="B58" t="s">
        <v>11</v>
      </c>
      <c r="C58" s="23">
        <v>122104</v>
      </c>
      <c r="D58" s="23">
        <f>123644927.454212/1000</f>
        <v>123644.927454212</v>
      </c>
      <c r="E58" s="23">
        <f>125617682/1000</f>
        <v>125617.682</v>
      </c>
      <c r="F58" s="23">
        <v>126261</v>
      </c>
      <c r="G58" s="23">
        <v>124407</v>
      </c>
      <c r="H58" s="23"/>
      <c r="I58" s="23">
        <v>127051</v>
      </c>
      <c r="J58" s="23">
        <v>130119</v>
      </c>
      <c r="K58" s="23">
        <v>139204</v>
      </c>
      <c r="L58" s="23">
        <v>148293</v>
      </c>
      <c r="M58" s="23">
        <v>136167</v>
      </c>
      <c r="N58" s="17"/>
      <c r="O58" s="23">
        <v>153819</v>
      </c>
      <c r="P58" s="23">
        <v>154702</v>
      </c>
      <c r="Q58" s="23">
        <v>155739</v>
      </c>
      <c r="R58" s="23">
        <v>157206</v>
      </c>
      <c r="S58" s="23">
        <v>155366</v>
      </c>
      <c r="T58" s="23"/>
      <c r="U58" s="23">
        <v>161569</v>
      </c>
      <c r="V58" s="23">
        <v>164798</v>
      </c>
      <c r="W58" s="23">
        <v>165474</v>
      </c>
      <c r="X58" s="23">
        <v>164768</v>
      </c>
      <c r="Y58" s="23">
        <v>162959</v>
      </c>
      <c r="AA58" s="23">
        <v>165959</v>
      </c>
      <c r="AB58" s="23">
        <v>167417</v>
      </c>
      <c r="AC58" s="23">
        <v>168474</v>
      </c>
      <c r="AD58" s="23">
        <v>168843</v>
      </c>
      <c r="AE58" s="23">
        <v>167673</v>
      </c>
      <c r="AG58" s="23">
        <v>170519</v>
      </c>
      <c r="AH58" s="23">
        <v>172561</v>
      </c>
      <c r="AI58" s="23">
        <v>171686</v>
      </c>
      <c r="AJ58" s="23">
        <v>170936</v>
      </c>
      <c r="AK58" s="23">
        <v>171425</v>
      </c>
      <c r="AS58" s="23"/>
      <c r="AT58" s="112">
        <v>171101</v>
      </c>
      <c r="AU58" s="112"/>
      <c r="AV58" s="89">
        <v>171500</v>
      </c>
    </row>
    <row r="59" spans="1:48">
      <c r="B59" t="s">
        <v>12</v>
      </c>
      <c r="C59" s="23">
        <v>133825</v>
      </c>
      <c r="D59" s="23">
        <v>146408</v>
      </c>
      <c r="E59" s="23">
        <v>147294</v>
      </c>
      <c r="F59" s="23">
        <v>147306</v>
      </c>
      <c r="G59" s="23">
        <v>146595</v>
      </c>
      <c r="H59" s="23"/>
      <c r="I59" s="23">
        <v>147282</v>
      </c>
      <c r="J59" s="23">
        <v>149986</v>
      </c>
      <c r="K59" s="23">
        <v>160362</v>
      </c>
      <c r="L59" s="23">
        <v>170305</v>
      </c>
      <c r="M59" s="23">
        <v>156944</v>
      </c>
      <c r="N59" s="17"/>
      <c r="O59" s="23">
        <v>173811</v>
      </c>
      <c r="P59" s="23">
        <v>175612</v>
      </c>
      <c r="Q59" s="23">
        <v>177063</v>
      </c>
      <c r="R59" s="23">
        <v>179064</v>
      </c>
      <c r="S59" s="23">
        <v>176767</v>
      </c>
      <c r="T59" s="23"/>
      <c r="U59" s="23">
        <v>183157</v>
      </c>
      <c r="V59" s="23">
        <v>185601</v>
      </c>
      <c r="W59" s="23">
        <v>185106</v>
      </c>
      <c r="X59" s="23">
        <v>185294</v>
      </c>
      <c r="Y59" s="23">
        <v>185094</v>
      </c>
      <c r="AA59" s="23">
        <v>185744</v>
      </c>
      <c r="AB59" s="23">
        <v>187641</v>
      </c>
      <c r="AC59" s="23">
        <v>187769</v>
      </c>
      <c r="AD59" s="23">
        <v>186694</v>
      </c>
      <c r="AE59" s="23">
        <v>186685</v>
      </c>
      <c r="AG59" s="23">
        <v>188183</v>
      </c>
      <c r="AH59" s="23">
        <v>189556</v>
      </c>
      <c r="AI59" s="23">
        <v>188273</v>
      </c>
      <c r="AJ59" s="23">
        <v>188621</v>
      </c>
      <c r="AK59" s="17">
        <v>188658</v>
      </c>
      <c r="AS59" s="23"/>
      <c r="AT59" s="112">
        <v>189013</v>
      </c>
      <c r="AU59" s="112"/>
      <c r="AV59" s="89">
        <v>190000</v>
      </c>
    </row>
    <row r="60" spans="1:48">
      <c r="C60" s="12"/>
      <c r="D60" s="12"/>
      <c r="E60" s="12"/>
      <c r="F60" s="12"/>
      <c r="G60" s="12"/>
      <c r="I60" s="12"/>
      <c r="J60" s="12"/>
      <c r="K60" s="12"/>
      <c r="L60" s="12"/>
      <c r="M60" s="12"/>
      <c r="O60" s="12"/>
      <c r="P60" s="12"/>
      <c r="Q60" s="21"/>
      <c r="R60" s="21"/>
      <c r="S60" s="21"/>
      <c r="T60" s="21"/>
      <c r="U60" s="21"/>
      <c r="V60" s="21"/>
      <c r="W60" s="21"/>
      <c r="X60" s="21"/>
      <c r="Y60" s="21"/>
      <c r="AA60" s="23"/>
      <c r="AB60" s="23"/>
      <c r="AC60" s="23"/>
      <c r="AD60" s="23"/>
      <c r="AE60" s="23"/>
      <c r="AG60" s="23"/>
      <c r="AH60" s="23"/>
      <c r="AI60" s="23"/>
      <c r="AJ60" s="23"/>
      <c r="AS60" s="23"/>
      <c r="AT60" s="112"/>
      <c r="AU60" s="112"/>
      <c r="AV60" s="89"/>
    </row>
    <row r="61" spans="1:48">
      <c r="C61" s="12"/>
      <c r="D61" s="12"/>
      <c r="E61" s="12"/>
      <c r="F61" s="12"/>
      <c r="G61" s="12"/>
      <c r="I61" s="12"/>
      <c r="J61" s="12"/>
      <c r="K61" s="12"/>
      <c r="L61" s="12"/>
      <c r="M61" s="12"/>
      <c r="O61" s="12"/>
      <c r="P61" s="12"/>
      <c r="Q61" s="21"/>
      <c r="R61" s="21"/>
      <c r="S61" s="21"/>
      <c r="T61" s="21"/>
      <c r="U61" s="21"/>
      <c r="V61" s="21"/>
      <c r="W61" s="21"/>
      <c r="X61" s="21"/>
      <c r="Y61" s="21"/>
      <c r="AA61" s="21"/>
      <c r="AB61" s="21"/>
      <c r="AC61" s="23"/>
      <c r="AD61" s="23"/>
      <c r="AE61" s="21"/>
      <c r="AG61" s="23"/>
      <c r="AH61" s="23"/>
      <c r="AI61" s="23"/>
      <c r="AJ61" s="23"/>
      <c r="AS61" s="23"/>
      <c r="AT61" s="112"/>
      <c r="AU61" s="112"/>
      <c r="AV61" s="89"/>
    </row>
    <row r="62" spans="1:48">
      <c r="A62" t="s">
        <v>19</v>
      </c>
      <c r="C62" s="18">
        <f>C48</f>
        <v>2921</v>
      </c>
      <c r="D62" s="18">
        <f>D48</f>
        <v>6803</v>
      </c>
      <c r="E62" s="18">
        <f>E48</f>
        <v>11249</v>
      </c>
      <c r="F62" s="18">
        <f>F48</f>
        <v>13391</v>
      </c>
      <c r="G62" s="18">
        <f>G48</f>
        <v>34364</v>
      </c>
      <c r="H62" s="19"/>
      <c r="I62" s="18">
        <f>I48</f>
        <v>14079</v>
      </c>
      <c r="J62" s="18">
        <f>J48</f>
        <v>15900</v>
      </c>
      <c r="K62" s="18">
        <f>K48</f>
        <v>272260</v>
      </c>
      <c r="L62" s="18">
        <f>L48</f>
        <v>25759</v>
      </c>
      <c r="M62" s="18">
        <f>M48</f>
        <v>327998</v>
      </c>
      <c r="O62" s="18">
        <f>O48</f>
        <v>11495</v>
      </c>
      <c r="P62" s="18">
        <f>P48</f>
        <v>11264</v>
      </c>
      <c r="Q62" s="22">
        <f>Q48</f>
        <v>14018.800000000003</v>
      </c>
      <c r="R62" s="22">
        <f>R48</f>
        <v>20623</v>
      </c>
      <c r="S62" s="22">
        <f t="shared" ref="S62:S71" si="9">SUM(O62:R62)</f>
        <v>57400.800000000003</v>
      </c>
      <c r="T62" s="22"/>
      <c r="U62" s="18">
        <f>U48</f>
        <v>19179</v>
      </c>
      <c r="V62" s="18">
        <f>V48</f>
        <v>21646</v>
      </c>
      <c r="W62" s="22">
        <f>W48</f>
        <v>24264</v>
      </c>
      <c r="X62" s="22">
        <f>X48</f>
        <v>35878</v>
      </c>
      <c r="Y62" s="22">
        <f t="shared" ref="Y62:Y71" si="10">SUM(U62:X62)</f>
        <v>100967</v>
      </c>
      <c r="AA62" s="18">
        <f>AA48</f>
        <v>36911</v>
      </c>
      <c r="AB62" s="22">
        <f>AB48</f>
        <v>34334</v>
      </c>
      <c r="AC62" s="22">
        <f>AC48</f>
        <v>33360</v>
      </c>
      <c r="AD62" s="22">
        <f>AD48</f>
        <v>40533</v>
      </c>
      <c r="AE62" s="22">
        <f>AE48</f>
        <v>145138</v>
      </c>
      <c r="AG62" s="22">
        <f>AG48</f>
        <v>37081</v>
      </c>
      <c r="AH62" s="22">
        <f>AH48</f>
        <v>36007</v>
      </c>
      <c r="AI62" s="22" t="e">
        <f>AI48</f>
        <v>#REF!</v>
      </c>
      <c r="AJ62" s="22">
        <f>AJ48</f>
        <v>40080</v>
      </c>
      <c r="AK62" s="22" t="e">
        <f t="shared" ref="AK62:AK71" si="11">SUM(AG62:AJ62)</f>
        <v>#REF!</v>
      </c>
      <c r="AS62" s="22"/>
      <c r="AT62" s="22">
        <f>AT48</f>
        <v>40878</v>
      </c>
      <c r="AU62" s="22">
        <f>AU48</f>
        <v>0</v>
      </c>
      <c r="AV62" s="84" t="e">
        <f>AV48</f>
        <v>#REF!</v>
      </c>
    </row>
    <row r="63" spans="1:48">
      <c r="B63" t="s">
        <v>67</v>
      </c>
      <c r="C63" s="18">
        <f>C34</f>
        <v>12</v>
      </c>
      <c r="D63" s="18">
        <f>D34</f>
        <v>12</v>
      </c>
      <c r="E63" s="18">
        <v>12</v>
      </c>
      <c r="F63" s="18">
        <f>F34</f>
        <v>12</v>
      </c>
      <c r="G63" s="18">
        <f>G34</f>
        <v>48</v>
      </c>
      <c r="H63" s="19"/>
      <c r="I63" s="18">
        <f>I34</f>
        <v>12</v>
      </c>
      <c r="J63" s="18">
        <f>J34</f>
        <v>520</v>
      </c>
      <c r="K63" s="18">
        <f>K34</f>
        <v>2296</v>
      </c>
      <c r="L63" s="18">
        <f>L34</f>
        <v>2296</v>
      </c>
      <c r="M63" s="18">
        <f>M34</f>
        <v>5124</v>
      </c>
      <c r="O63" s="18">
        <f>O34</f>
        <v>2296</v>
      </c>
      <c r="P63" s="18">
        <f>+P34</f>
        <v>2198</v>
      </c>
      <c r="Q63" s="22">
        <v>1943.2</v>
      </c>
      <c r="R63" s="22">
        <v>2047</v>
      </c>
      <c r="S63" s="22">
        <f t="shared" si="9"/>
        <v>8484.2000000000007</v>
      </c>
      <c r="T63" s="22"/>
      <c r="U63" s="18">
        <f>U34</f>
        <v>2812</v>
      </c>
      <c r="V63" s="18">
        <f>V34</f>
        <v>2932</v>
      </c>
      <c r="W63" s="18">
        <f>W34</f>
        <v>2835</v>
      </c>
      <c r="X63" s="18">
        <f>X34</f>
        <v>2835</v>
      </c>
      <c r="Y63" s="22">
        <f t="shared" si="10"/>
        <v>11414</v>
      </c>
      <c r="AA63" s="18">
        <f>AA34</f>
        <v>3590</v>
      </c>
      <c r="AB63" s="22">
        <f>AB34</f>
        <v>3491</v>
      </c>
      <c r="AC63" s="22">
        <f>AC34</f>
        <v>3173</v>
      </c>
      <c r="AD63" s="22">
        <f>AD34</f>
        <v>3651</v>
      </c>
      <c r="AE63" s="22">
        <f t="shared" ref="AE63:AE70" si="12">SUM(AA63:AD63)</f>
        <v>13905</v>
      </c>
      <c r="AG63" s="22">
        <f>AG34</f>
        <v>4239</v>
      </c>
      <c r="AH63" s="22">
        <f>AH34</f>
        <v>4238</v>
      </c>
      <c r="AI63" s="22">
        <f>AI34</f>
        <v>4103</v>
      </c>
      <c r="AJ63" s="22">
        <f>AJ34</f>
        <v>4142</v>
      </c>
      <c r="AK63" s="22">
        <f t="shared" si="11"/>
        <v>16722</v>
      </c>
      <c r="AS63" s="22"/>
      <c r="AT63" s="22">
        <f>AT34</f>
        <v>4108</v>
      </c>
      <c r="AU63" s="22">
        <f>AU34</f>
        <v>0</v>
      </c>
      <c r="AV63" s="84" t="e">
        <f>AV34</f>
        <v>#REF!</v>
      </c>
    </row>
    <row r="64" spans="1:48">
      <c r="B64" t="s">
        <v>65</v>
      </c>
      <c r="C64" s="18">
        <f>+C30+C27+C24+C16</f>
        <v>533</v>
      </c>
      <c r="D64" s="18">
        <f>+D30+D27+D24+D16</f>
        <v>274</v>
      </c>
      <c r="E64" s="18">
        <f>+E30+E27+E24+E16</f>
        <v>249</v>
      </c>
      <c r="F64" s="18">
        <f>+F30+F27+F24+F16</f>
        <v>236</v>
      </c>
      <c r="G64" s="18">
        <f>+G30+G27+G24+G16</f>
        <v>1292</v>
      </c>
      <c r="H64" s="19"/>
      <c r="I64" s="18">
        <f>+I30+I27+I24+I16</f>
        <v>227</v>
      </c>
      <c r="J64" s="18">
        <f>+J30+J27+J24+J16</f>
        <v>657</v>
      </c>
      <c r="K64" s="18">
        <f>+K30+K27+K24+K16</f>
        <v>1383</v>
      </c>
      <c r="L64" s="18">
        <f>+L30+L27+L24+L16</f>
        <v>1582</v>
      </c>
      <c r="M64" s="18">
        <f>+M30+M27+M24+M16</f>
        <v>3849</v>
      </c>
      <c r="O64" s="18">
        <f>+O30+O27+O24+O16</f>
        <v>7087</v>
      </c>
      <c r="P64" s="18">
        <f>+P30+P27+P24+P16</f>
        <v>13175</v>
      </c>
      <c r="Q64" s="22">
        <v>14514</v>
      </c>
      <c r="R64" s="22">
        <v>14792</v>
      </c>
      <c r="S64" s="22">
        <f t="shared" si="9"/>
        <v>49568</v>
      </c>
      <c r="T64" s="22"/>
      <c r="U64" s="18">
        <f>+U30+U27+U24+U16</f>
        <v>16830</v>
      </c>
      <c r="V64" s="18">
        <f>+V30+V27+V24+V16</f>
        <v>17208</v>
      </c>
      <c r="W64" s="18">
        <f>+W30+W27+W24+W16</f>
        <v>16909</v>
      </c>
      <c r="X64" s="18">
        <f>+X30+X27+X24+X16</f>
        <v>15608</v>
      </c>
      <c r="Y64" s="18">
        <f>+Y30+Y27+Y24+Y16</f>
        <v>66555</v>
      </c>
      <c r="AA64" s="18">
        <f>+AA30+AA27+AA24+AA16</f>
        <v>11251</v>
      </c>
      <c r="AB64" s="18">
        <f>+AB30+AB27+AB24+AB16</f>
        <v>16997</v>
      </c>
      <c r="AC64" s="18">
        <f>+AC30+AC27+AC24+AC16</f>
        <v>14122</v>
      </c>
      <c r="AD64" s="18">
        <f>+AD30+AD27+AD24+AD16</f>
        <v>15529</v>
      </c>
      <c r="AE64" s="18">
        <f>+AE30+AE27+AE24+AE16</f>
        <v>57899</v>
      </c>
      <c r="AG64" s="18">
        <f>+AG30+AG27+AG24+AG16</f>
        <v>15067</v>
      </c>
      <c r="AH64" s="18">
        <f>+AH30+AH27+AH24+AH16</f>
        <v>13320</v>
      </c>
      <c r="AI64" s="18">
        <f>+AI30+AI27+AI24+AI16</f>
        <v>13612</v>
      </c>
      <c r="AJ64" s="18">
        <f>+AJ30+AJ27+AJ24+AJ16</f>
        <v>16798</v>
      </c>
      <c r="AK64" s="22">
        <f t="shared" si="11"/>
        <v>58797</v>
      </c>
      <c r="AS64" s="22"/>
      <c r="AT64" s="18">
        <f>+AT30+AT27+AT24+AT16</f>
        <v>19108</v>
      </c>
      <c r="AU64" s="18">
        <f>+AU30+AU27+AU24+AU16</f>
        <v>0</v>
      </c>
      <c r="AV64" s="84" t="e">
        <f>#REF!</f>
        <v>#REF!</v>
      </c>
    </row>
    <row r="65" spans="1:48">
      <c r="B65" t="s">
        <v>66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9"/>
      <c r="I65" s="18">
        <v>0</v>
      </c>
      <c r="J65" s="18">
        <v>0</v>
      </c>
      <c r="K65" s="18">
        <v>0</v>
      </c>
      <c r="L65" s="18">
        <v>0</v>
      </c>
      <c r="M65" s="18">
        <v>0</v>
      </c>
      <c r="O65" s="18">
        <v>6</v>
      </c>
      <c r="P65" s="18">
        <v>27</v>
      </c>
      <c r="Q65" s="22">
        <v>129</v>
      </c>
      <c r="R65" s="22">
        <v>136</v>
      </c>
      <c r="S65" s="22">
        <f t="shared" si="9"/>
        <v>298</v>
      </c>
      <c r="T65" s="22"/>
      <c r="U65" s="18">
        <v>188</v>
      </c>
      <c r="V65" s="18">
        <v>401</v>
      </c>
      <c r="W65" s="18">
        <v>537</v>
      </c>
      <c r="X65" s="18">
        <v>703</v>
      </c>
      <c r="Y65" s="22">
        <f t="shared" si="10"/>
        <v>1829</v>
      </c>
      <c r="AA65" s="18">
        <v>861</v>
      </c>
      <c r="AB65" s="22">
        <v>1014</v>
      </c>
      <c r="AC65" s="22">
        <v>1118</v>
      </c>
      <c r="AD65" s="22">
        <v>1219</v>
      </c>
      <c r="AE65" s="22">
        <f t="shared" si="12"/>
        <v>4212</v>
      </c>
      <c r="AG65" s="22">
        <v>1307</v>
      </c>
      <c r="AH65" s="22">
        <v>1461</v>
      </c>
      <c r="AI65" s="22">
        <v>1794</v>
      </c>
      <c r="AJ65" s="22">
        <v>1851</v>
      </c>
      <c r="AK65" s="22">
        <f t="shared" si="11"/>
        <v>6413</v>
      </c>
      <c r="AS65" s="22"/>
      <c r="AT65" s="22">
        <v>1875</v>
      </c>
      <c r="AU65" s="22"/>
      <c r="AV65" s="84">
        <v>1964</v>
      </c>
    </row>
    <row r="66" spans="1:48">
      <c r="B66" t="s">
        <v>20</v>
      </c>
      <c r="C66" s="18">
        <f>-+C43</f>
        <v>2018</v>
      </c>
      <c r="D66" s="18">
        <f>-+D43</f>
        <v>3264</v>
      </c>
      <c r="E66" s="18">
        <f>-+E43</f>
        <v>634</v>
      </c>
      <c r="F66" s="18">
        <f>-+F43</f>
        <v>852</v>
      </c>
      <c r="G66" s="18">
        <f>-+G43</f>
        <v>6768</v>
      </c>
      <c r="H66" s="19"/>
      <c r="I66" s="18">
        <f>-+I43</f>
        <v>0</v>
      </c>
      <c r="J66" s="18">
        <f>-+J43</f>
        <v>0</v>
      </c>
      <c r="K66" s="18">
        <f>-+K43</f>
        <v>1370</v>
      </c>
      <c r="L66" s="18">
        <f>-+L43</f>
        <v>0</v>
      </c>
      <c r="M66" s="18">
        <f>-+M43</f>
        <v>1370</v>
      </c>
      <c r="O66" s="18">
        <f>-+O43</f>
        <v>0</v>
      </c>
      <c r="P66" s="18">
        <v>0</v>
      </c>
      <c r="Q66" s="21">
        <v>0</v>
      </c>
      <c r="R66" s="21">
        <v>0</v>
      </c>
      <c r="S66" s="22">
        <f t="shared" si="9"/>
        <v>0</v>
      </c>
      <c r="T66" s="22"/>
      <c r="U66" s="18">
        <f>+-U43</f>
        <v>1</v>
      </c>
      <c r="V66" s="18">
        <v>0</v>
      </c>
      <c r="W66" s="22">
        <v>2</v>
      </c>
      <c r="X66" s="21">
        <v>0</v>
      </c>
      <c r="Y66" s="22">
        <f t="shared" si="10"/>
        <v>3</v>
      </c>
      <c r="AA66" s="18">
        <v>0</v>
      </c>
      <c r="AB66" s="18">
        <v>0</v>
      </c>
      <c r="AC66" s="18">
        <v>0</v>
      </c>
      <c r="AD66" s="18">
        <v>0</v>
      </c>
      <c r="AE66" s="22">
        <f t="shared" si="12"/>
        <v>0</v>
      </c>
      <c r="AG66" s="18">
        <v>0</v>
      </c>
      <c r="AH66" s="18">
        <v>0</v>
      </c>
      <c r="AI66" s="18">
        <v>0</v>
      </c>
      <c r="AJ66" s="22">
        <v>0</v>
      </c>
      <c r="AK66" s="22">
        <f t="shared" si="11"/>
        <v>0</v>
      </c>
      <c r="AS66" s="22"/>
      <c r="AT66" s="22">
        <v>0</v>
      </c>
      <c r="AU66" s="22"/>
      <c r="AV66" s="84"/>
    </row>
    <row r="67" spans="1:48">
      <c r="B67" t="s">
        <v>21</v>
      </c>
      <c r="C67" s="18">
        <v>0</v>
      </c>
      <c r="D67" s="18">
        <v>0</v>
      </c>
      <c r="E67" s="18">
        <v>0</v>
      </c>
      <c r="F67" s="18">
        <v>0</v>
      </c>
      <c r="G67" s="18">
        <f>SUM(C67:F67)</f>
        <v>0</v>
      </c>
      <c r="H67" s="19"/>
      <c r="I67" s="18">
        <v>0</v>
      </c>
      <c r="J67" s="18">
        <v>0</v>
      </c>
      <c r="K67" s="18">
        <v>-255345</v>
      </c>
      <c r="L67" s="18">
        <v>-3482</v>
      </c>
      <c r="M67" s="18">
        <f>SUM(I67:L67)</f>
        <v>-258827</v>
      </c>
      <c r="O67" s="18">
        <v>0</v>
      </c>
      <c r="P67" s="18">
        <v>0</v>
      </c>
      <c r="Q67" s="21">
        <v>0</v>
      </c>
      <c r="R67" s="21">
        <v>0</v>
      </c>
      <c r="S67" s="22">
        <f t="shared" si="9"/>
        <v>0</v>
      </c>
      <c r="T67" s="22"/>
      <c r="U67" s="18">
        <v>0</v>
      </c>
      <c r="V67" s="18">
        <v>0</v>
      </c>
      <c r="W67" s="21">
        <v>0</v>
      </c>
      <c r="X67" s="21">
        <v>0</v>
      </c>
      <c r="Y67" s="22">
        <f t="shared" si="10"/>
        <v>0</v>
      </c>
      <c r="AA67" s="18">
        <v>0</v>
      </c>
      <c r="AB67" s="18">
        <v>0</v>
      </c>
      <c r="AC67" s="18">
        <v>0</v>
      </c>
      <c r="AD67" s="18">
        <v>0</v>
      </c>
      <c r="AE67" s="22">
        <f t="shared" si="12"/>
        <v>0</v>
      </c>
      <c r="AG67" s="18">
        <v>0</v>
      </c>
      <c r="AH67" s="18">
        <v>0</v>
      </c>
      <c r="AI67" s="18">
        <v>0</v>
      </c>
      <c r="AJ67" s="22">
        <v>0</v>
      </c>
      <c r="AK67" s="22">
        <f t="shared" si="11"/>
        <v>0</v>
      </c>
      <c r="AS67" s="22"/>
      <c r="AT67" s="22">
        <v>0</v>
      </c>
      <c r="AU67" s="22"/>
      <c r="AV67" s="84"/>
    </row>
    <row r="68" spans="1:48">
      <c r="B68" t="s">
        <v>43</v>
      </c>
      <c r="C68" s="18">
        <v>0</v>
      </c>
      <c r="D68" s="18">
        <v>0</v>
      </c>
      <c r="E68" s="18">
        <v>0</v>
      </c>
      <c r="F68" s="18">
        <v>0</v>
      </c>
      <c r="G68" s="18">
        <f>SUM(C68:F68)</f>
        <v>0</v>
      </c>
      <c r="H68" s="19"/>
      <c r="I68" s="18">
        <v>0</v>
      </c>
      <c r="J68" s="18">
        <v>0</v>
      </c>
      <c r="K68" s="18">
        <v>0</v>
      </c>
      <c r="L68" s="18">
        <v>0</v>
      </c>
      <c r="M68" s="18">
        <v>0</v>
      </c>
      <c r="O68" s="18">
        <v>8764</v>
      </c>
      <c r="P68" s="18">
        <v>9178</v>
      </c>
      <c r="Q68" s="22">
        <v>11154</v>
      </c>
      <c r="R68" s="22">
        <v>9924</v>
      </c>
      <c r="S68" s="22">
        <f t="shared" si="9"/>
        <v>39020</v>
      </c>
      <c r="T68" s="22"/>
      <c r="U68" s="22">
        <v>11701</v>
      </c>
      <c r="V68" s="22">
        <v>13437</v>
      </c>
      <c r="W68" s="22">
        <v>17833</v>
      </c>
      <c r="X68" s="22">
        <v>20898</v>
      </c>
      <c r="Y68" s="22">
        <f t="shared" si="10"/>
        <v>63869</v>
      </c>
      <c r="AA68" s="22">
        <v>23217</v>
      </c>
      <c r="AB68" s="22">
        <v>20735</v>
      </c>
      <c r="AC68" s="22">
        <v>22434</v>
      </c>
      <c r="AD68" s="22">
        <v>18336</v>
      </c>
      <c r="AE68" s="22">
        <f t="shared" si="12"/>
        <v>84722</v>
      </c>
      <c r="AG68" s="22">
        <v>22851</v>
      </c>
      <c r="AH68" s="22">
        <v>20236</v>
      </c>
      <c r="AI68" s="22">
        <v>18563</v>
      </c>
      <c r="AJ68" s="22">
        <v>22553</v>
      </c>
      <c r="AK68" s="22">
        <f t="shared" si="11"/>
        <v>84203</v>
      </c>
      <c r="AS68" s="22"/>
      <c r="AT68" s="22">
        <v>0</v>
      </c>
      <c r="AU68" s="22"/>
      <c r="AV68" s="84"/>
    </row>
    <row r="69" spans="1:48">
      <c r="B69" t="s">
        <v>63</v>
      </c>
      <c r="C69" s="18"/>
      <c r="D69" s="18"/>
      <c r="E69" s="18"/>
      <c r="F69" s="18"/>
      <c r="G69" s="18"/>
      <c r="H69" s="19"/>
      <c r="I69" s="18">
        <v>0</v>
      </c>
      <c r="J69" s="18">
        <v>0</v>
      </c>
      <c r="K69" s="18">
        <v>0</v>
      </c>
      <c r="L69" s="18">
        <v>0</v>
      </c>
      <c r="M69" s="18">
        <v>0</v>
      </c>
      <c r="O69" s="18">
        <v>0</v>
      </c>
      <c r="P69" s="18">
        <v>0</v>
      </c>
      <c r="Q69" s="22">
        <v>0</v>
      </c>
      <c r="R69" s="22">
        <v>0</v>
      </c>
      <c r="S69" s="22">
        <v>0</v>
      </c>
      <c r="T69" s="22"/>
      <c r="U69" s="22">
        <v>0</v>
      </c>
      <c r="V69" s="22">
        <v>-178</v>
      </c>
      <c r="W69" s="22">
        <v>0</v>
      </c>
      <c r="X69" s="22">
        <v>0</v>
      </c>
      <c r="Y69" s="22">
        <f t="shared" si="10"/>
        <v>-178</v>
      </c>
      <c r="AA69" s="22">
        <v>0</v>
      </c>
      <c r="AB69" s="22">
        <v>0</v>
      </c>
      <c r="AC69" s="22">
        <v>0</v>
      </c>
      <c r="AD69" s="22">
        <f>+AD33</f>
        <v>2509</v>
      </c>
      <c r="AE69" s="22">
        <f t="shared" si="12"/>
        <v>2509</v>
      </c>
      <c r="AG69" s="22">
        <f>+AG33</f>
        <v>454</v>
      </c>
      <c r="AH69" s="22">
        <f>+AH33</f>
        <v>0</v>
      </c>
      <c r="AI69" s="22">
        <f>+AI33</f>
        <v>0</v>
      </c>
      <c r="AJ69" s="22">
        <v>0</v>
      </c>
      <c r="AK69" s="22">
        <f t="shared" si="11"/>
        <v>454</v>
      </c>
      <c r="AS69" s="22"/>
      <c r="AT69" s="22">
        <v>0</v>
      </c>
      <c r="AU69" s="22"/>
      <c r="AV69" s="84"/>
    </row>
    <row r="70" spans="1:48">
      <c r="B70" t="s">
        <v>58</v>
      </c>
      <c r="C70" s="31">
        <f>+-C44</f>
        <v>-11</v>
      </c>
      <c r="D70" s="31">
        <f>+-D44</f>
        <v>0</v>
      </c>
      <c r="E70" s="31">
        <f>+-E44</f>
        <v>79</v>
      </c>
      <c r="F70" s="31">
        <f>+-F44</f>
        <v>1</v>
      </c>
      <c r="G70" s="31">
        <f>+-G44</f>
        <v>69</v>
      </c>
      <c r="H70" s="19"/>
      <c r="I70" s="31">
        <f>+-I44</f>
        <v>0</v>
      </c>
      <c r="J70" s="31">
        <f>+-J44</f>
        <v>0</v>
      </c>
      <c r="K70" s="31">
        <f>+-K44</f>
        <v>27</v>
      </c>
      <c r="L70" s="31">
        <f>+-L44</f>
        <v>0</v>
      </c>
      <c r="M70" s="31">
        <f>+-M44</f>
        <v>27</v>
      </c>
      <c r="O70" s="31">
        <f>+-O44</f>
        <v>-257</v>
      </c>
      <c r="P70" s="31">
        <v>-2</v>
      </c>
      <c r="Q70" s="34">
        <v>0</v>
      </c>
      <c r="R70" s="32">
        <v>-2</v>
      </c>
      <c r="S70" s="32">
        <f t="shared" si="9"/>
        <v>-261</v>
      </c>
      <c r="T70" s="38"/>
      <c r="U70" s="31">
        <f>+-U44</f>
        <v>0</v>
      </c>
      <c r="V70" s="31">
        <f>+-V44</f>
        <v>0</v>
      </c>
      <c r="W70" s="31">
        <f>+-W44</f>
        <v>-1</v>
      </c>
      <c r="X70" s="31">
        <f>+-X44</f>
        <v>-23</v>
      </c>
      <c r="Y70" s="32">
        <f t="shared" si="10"/>
        <v>-24</v>
      </c>
      <c r="AA70" s="31">
        <f>+-AA44</f>
        <v>-208</v>
      </c>
      <c r="AB70" s="31">
        <f>+-AB44</f>
        <v>-64</v>
      </c>
      <c r="AC70" s="31">
        <f>+-AC44</f>
        <v>-1</v>
      </c>
      <c r="AD70" s="31">
        <f>+-AD44</f>
        <v>430</v>
      </c>
      <c r="AE70" s="32">
        <f t="shared" si="12"/>
        <v>157</v>
      </c>
      <c r="AG70" s="31">
        <f>+-AG44</f>
        <v>-455</v>
      </c>
      <c r="AH70" s="31">
        <f>+-AH44</f>
        <v>0</v>
      </c>
      <c r="AI70" s="31">
        <f>+-AI44</f>
        <v>0</v>
      </c>
      <c r="AJ70" s="32">
        <f>+-AJ44</f>
        <v>-2</v>
      </c>
      <c r="AK70" s="32">
        <f t="shared" si="11"/>
        <v>-457</v>
      </c>
      <c r="AS70" s="32"/>
      <c r="AT70" s="32">
        <f>+-AT44</f>
        <v>0</v>
      </c>
      <c r="AU70" s="32">
        <f>+-AU44</f>
        <v>0</v>
      </c>
      <c r="AV70" s="83">
        <f>+-AV44</f>
        <v>0</v>
      </c>
    </row>
    <row r="71" spans="1:48">
      <c r="A71" t="s">
        <v>14</v>
      </c>
      <c r="C71" s="18">
        <f>C62+C63+C64+C66+C67+C70</f>
        <v>5473</v>
      </c>
      <c r="D71" s="18">
        <f>D62+D63+D64+D66+D67+D70</f>
        <v>10353</v>
      </c>
      <c r="E71" s="18">
        <f>E62+E63+E64+E66+E67+E70</f>
        <v>12223</v>
      </c>
      <c r="F71" s="18">
        <f>F62+F63+F64+F66+F67+F70</f>
        <v>14492</v>
      </c>
      <c r="G71" s="18">
        <f>G62+G63+G64+G66+G67+G70</f>
        <v>42541</v>
      </c>
      <c r="H71" s="19"/>
      <c r="I71" s="18">
        <f>SUM(I62:I70)</f>
        <v>14318</v>
      </c>
      <c r="J71" s="18">
        <f>SUM(J62:J70)</f>
        <v>17077</v>
      </c>
      <c r="K71" s="18">
        <f>SUM(K62:K70)</f>
        <v>21991</v>
      </c>
      <c r="L71" s="18">
        <f>SUM(L62:L70)</f>
        <v>26155</v>
      </c>
      <c r="M71" s="18">
        <f>SUM(M62:M70)</f>
        <v>79541</v>
      </c>
      <c r="O71" s="18">
        <f>SUM(O62:O70)</f>
        <v>29391</v>
      </c>
      <c r="P71" s="18">
        <f>SUM(P62:P70)</f>
        <v>35840</v>
      </c>
      <c r="Q71" s="22">
        <f>SUM(Q62:Q70)</f>
        <v>41759</v>
      </c>
      <c r="R71" s="22">
        <f>SUM(R62:R70)</f>
        <v>47520</v>
      </c>
      <c r="S71" s="22">
        <f t="shared" si="9"/>
        <v>154510</v>
      </c>
      <c r="T71" s="22"/>
      <c r="U71" s="18">
        <f>SUM(U62:U70)</f>
        <v>50711</v>
      </c>
      <c r="V71" s="18">
        <f>SUM(V62:V70)</f>
        <v>55446</v>
      </c>
      <c r="W71" s="22">
        <f>SUM(W62:W70)</f>
        <v>62379</v>
      </c>
      <c r="X71" s="22">
        <f>SUM(X62:X70)</f>
        <v>75899</v>
      </c>
      <c r="Y71" s="22">
        <f t="shared" si="10"/>
        <v>244435</v>
      </c>
      <c r="AA71" s="18">
        <f>SUM(AA62:AA70)</f>
        <v>75622</v>
      </c>
      <c r="AB71" s="22">
        <f>SUM(AB62:AB70)</f>
        <v>76507</v>
      </c>
      <c r="AC71" s="22">
        <f>SUM(AC62:AC70)</f>
        <v>74206</v>
      </c>
      <c r="AD71" s="22">
        <f>SUM(AD62:AD70)</f>
        <v>82207</v>
      </c>
      <c r="AE71" s="22">
        <f>SUM(AE62:AE70)</f>
        <v>308542</v>
      </c>
      <c r="AG71" s="22">
        <f>SUM(AG62:AG70)</f>
        <v>80544</v>
      </c>
      <c r="AH71" s="22">
        <f>SUM(AH62:AH70)</f>
        <v>75262</v>
      </c>
      <c r="AI71" s="22" t="e">
        <f>SUM(AI62:AI70)</f>
        <v>#REF!</v>
      </c>
      <c r="AJ71" s="22">
        <f>SUM(AJ62:AJ70)</f>
        <v>85422</v>
      </c>
      <c r="AK71" s="22" t="e">
        <f t="shared" si="11"/>
        <v>#REF!</v>
      </c>
      <c r="AS71" s="22"/>
      <c r="AT71" s="22">
        <f>SUM(AT62:AT70)</f>
        <v>65969</v>
      </c>
      <c r="AU71" s="22">
        <f>SUM(AU62:AU70)</f>
        <v>0</v>
      </c>
      <c r="AV71" s="84" t="e">
        <f>SUM(AV62:AV70)</f>
        <v>#REF!</v>
      </c>
    </row>
    <row r="72" spans="1:48">
      <c r="C72" s="12"/>
      <c r="D72" s="12"/>
      <c r="E72" s="12"/>
      <c r="F72" s="12"/>
      <c r="G72" s="12"/>
      <c r="I72" s="12"/>
      <c r="J72" s="12"/>
      <c r="K72" s="12"/>
      <c r="L72" s="12"/>
      <c r="M72" s="12"/>
      <c r="O72" s="12"/>
      <c r="P72" s="12"/>
      <c r="Q72" s="22"/>
      <c r="R72" s="22"/>
      <c r="S72" s="20"/>
      <c r="T72" s="20"/>
      <c r="U72" s="12"/>
      <c r="V72" s="12"/>
      <c r="W72" s="12"/>
      <c r="X72" s="12"/>
      <c r="Y72" s="20"/>
      <c r="Z72" s="19"/>
      <c r="AA72" s="12"/>
      <c r="AB72" s="21"/>
      <c r="AC72" s="22"/>
      <c r="AD72" s="22"/>
      <c r="AE72" s="50"/>
      <c r="AG72" s="55"/>
      <c r="AH72" s="55"/>
      <c r="AI72" s="55"/>
      <c r="AJ72" s="55"/>
      <c r="AK72" s="55"/>
      <c r="AS72" s="55"/>
      <c r="AT72" s="55"/>
      <c r="AU72" s="55"/>
      <c r="AV72" s="98"/>
    </row>
    <row r="73" spans="1:48">
      <c r="B73" t="s">
        <v>38</v>
      </c>
      <c r="C73" s="31">
        <v>0</v>
      </c>
      <c r="D73" s="31">
        <v>500</v>
      </c>
      <c r="E73" s="31">
        <v>710</v>
      </c>
      <c r="F73" s="31">
        <v>710</v>
      </c>
      <c r="G73" s="31">
        <v>2851</v>
      </c>
      <c r="H73" s="18"/>
      <c r="I73" s="31">
        <v>710</v>
      </c>
      <c r="J73" s="31">
        <v>710</v>
      </c>
      <c r="K73" s="31">
        <v>710</v>
      </c>
      <c r="L73" s="32">
        <v>710</v>
      </c>
      <c r="M73" s="31">
        <v>2841</v>
      </c>
      <c r="O73" s="32">
        <v>710</v>
      </c>
      <c r="P73" s="32">
        <v>710</v>
      </c>
      <c r="Q73" s="32">
        <v>710</v>
      </c>
      <c r="R73" s="32">
        <v>710</v>
      </c>
      <c r="S73" s="32">
        <v>2841</v>
      </c>
      <c r="T73" s="38"/>
      <c r="U73" s="32">
        <v>710</v>
      </c>
      <c r="V73" s="32">
        <v>710</v>
      </c>
      <c r="W73" s="32">
        <v>710</v>
      </c>
      <c r="X73" s="32">
        <v>710</v>
      </c>
      <c r="Y73" s="32">
        <f>SUM(U73:X73)</f>
        <v>2840</v>
      </c>
      <c r="AA73" s="32">
        <v>710</v>
      </c>
      <c r="AB73" s="32">
        <v>696</v>
      </c>
      <c r="AC73" s="32">
        <v>696</v>
      </c>
      <c r="AD73" s="32">
        <v>696</v>
      </c>
      <c r="AE73" s="32">
        <v>2782</v>
      </c>
      <c r="AG73" s="32">
        <v>689</v>
      </c>
      <c r="AH73" s="32">
        <v>689</v>
      </c>
      <c r="AI73" s="32">
        <v>688</v>
      </c>
      <c r="AJ73" s="32">
        <v>688</v>
      </c>
      <c r="AK73" s="65">
        <f>SUM(AG73:AJ73)</f>
        <v>2754</v>
      </c>
      <c r="AS73" s="32"/>
      <c r="AT73" s="32">
        <v>422</v>
      </c>
      <c r="AU73" s="32"/>
      <c r="AV73" s="86">
        <v>422</v>
      </c>
    </row>
    <row r="74" spans="1:48">
      <c r="B74" t="s">
        <v>39</v>
      </c>
      <c r="C74" s="18">
        <f>C73+C71</f>
        <v>5473</v>
      </c>
      <c r="D74" s="18">
        <f>D73+D71</f>
        <v>10853</v>
      </c>
      <c r="E74" s="18">
        <f>E73+E71</f>
        <v>12933</v>
      </c>
      <c r="F74" s="18">
        <f>F73+F71</f>
        <v>15202</v>
      </c>
      <c r="G74" s="18">
        <f>G73+G71</f>
        <v>45392</v>
      </c>
      <c r="H74" s="18"/>
      <c r="I74" s="18">
        <f>I73+I71</f>
        <v>15028</v>
      </c>
      <c r="J74" s="18">
        <f>J73+J71</f>
        <v>17787</v>
      </c>
      <c r="K74" s="18">
        <f>K73+K71</f>
        <v>22701</v>
      </c>
      <c r="L74" s="18">
        <f>L73+L71</f>
        <v>26865</v>
      </c>
      <c r="M74" s="18">
        <f>M73+M71</f>
        <v>82382</v>
      </c>
      <c r="O74" s="18">
        <f>O73+O71</f>
        <v>30101</v>
      </c>
      <c r="P74" s="18">
        <f>P73+P71</f>
        <v>36550</v>
      </c>
      <c r="Q74" s="22">
        <f>Q73+Q71</f>
        <v>42469</v>
      </c>
      <c r="R74" s="22">
        <f>R73+R71</f>
        <v>48230</v>
      </c>
      <c r="S74" s="22">
        <f>S73+S71</f>
        <v>157351</v>
      </c>
      <c r="T74" s="22"/>
      <c r="U74" s="18">
        <f>U73+U71</f>
        <v>51421</v>
      </c>
      <c r="V74" s="18">
        <f>V73+V71</f>
        <v>56156</v>
      </c>
      <c r="W74" s="22">
        <f>W73+W71</f>
        <v>63089</v>
      </c>
      <c r="X74" s="22">
        <f>X73+X71</f>
        <v>76609</v>
      </c>
      <c r="Y74" s="22">
        <f>Y73+Y71</f>
        <v>247275</v>
      </c>
      <c r="AA74" s="18">
        <f>AA73+AA71</f>
        <v>76332</v>
      </c>
      <c r="AB74" s="22">
        <f>AB73+AB71</f>
        <v>77203</v>
      </c>
      <c r="AC74" s="22">
        <f>AC73+AC71</f>
        <v>74902</v>
      </c>
      <c r="AD74" s="22">
        <f>AD73+AD71</f>
        <v>82903</v>
      </c>
      <c r="AE74" s="22">
        <f>AE73+AE71</f>
        <v>311324</v>
      </c>
      <c r="AG74" s="18">
        <f>AG73+AG71</f>
        <v>81233</v>
      </c>
      <c r="AH74" s="22">
        <f>AH73+AH71</f>
        <v>75951</v>
      </c>
      <c r="AI74" s="22" t="e">
        <f>AI73+AI71</f>
        <v>#REF!</v>
      </c>
      <c r="AJ74" s="22">
        <f>AJ73+AJ71</f>
        <v>86110</v>
      </c>
      <c r="AK74" s="22" t="e">
        <f>AK73+AK71</f>
        <v>#REF!</v>
      </c>
      <c r="AS74" s="22"/>
      <c r="AT74" s="22">
        <f>AT73+AT71</f>
        <v>66391</v>
      </c>
      <c r="AU74" s="22">
        <f>AU73+AU71</f>
        <v>0</v>
      </c>
      <c r="AV74" s="80" t="e">
        <f>AV73+AV71</f>
        <v>#REF!</v>
      </c>
    </row>
    <row r="75" spans="1:48">
      <c r="C75" s="12"/>
      <c r="D75" s="12"/>
      <c r="E75" s="12"/>
      <c r="F75" s="12"/>
      <c r="G75" s="12"/>
      <c r="I75" s="12"/>
      <c r="J75" s="12"/>
      <c r="K75" s="12"/>
      <c r="L75" s="12"/>
      <c r="M75" s="12"/>
      <c r="O75" s="12"/>
      <c r="P75" s="12"/>
      <c r="Q75" s="21"/>
      <c r="R75" s="21"/>
      <c r="S75" s="20"/>
      <c r="T75" s="20"/>
      <c r="U75" s="20"/>
      <c r="V75" s="20"/>
      <c r="W75" s="20"/>
      <c r="X75" s="20"/>
      <c r="Y75" s="20"/>
      <c r="AA75" s="20"/>
      <c r="AB75" s="20"/>
      <c r="AC75" s="20"/>
      <c r="AD75" s="20"/>
      <c r="AE75" s="20"/>
      <c r="AG75" s="20"/>
      <c r="AH75" s="20"/>
      <c r="AI75" s="20"/>
      <c r="AJ75" s="20"/>
      <c r="AT75" s="20"/>
      <c r="AU75" s="20"/>
      <c r="AV75" s="87"/>
    </row>
    <row r="76" spans="1:48">
      <c r="B76" t="s">
        <v>27</v>
      </c>
      <c r="C76" s="21">
        <f>C74/C77</f>
        <v>4.0896693442929198E-2</v>
      </c>
      <c r="D76" s="21">
        <f>D74/D77</f>
        <v>7.4128462925523192E-2</v>
      </c>
      <c r="E76" s="21">
        <f>E74/E77</f>
        <v>8.7803983868996696E-2</v>
      </c>
      <c r="F76" s="21">
        <f>F74/F77</f>
        <v>0.10320014120266656</v>
      </c>
      <c r="G76" s="21">
        <f>G74/G77</f>
        <v>0.30964221153518195</v>
      </c>
      <c r="H76" s="20"/>
      <c r="I76" s="21">
        <f>I74/I77</f>
        <v>0.10203555084803302</v>
      </c>
      <c r="J76" s="21">
        <f>J74/J77</f>
        <v>0.11859106849972664</v>
      </c>
      <c r="K76" s="21">
        <f>K74/K77</f>
        <v>0.14188657074640298</v>
      </c>
      <c r="L76" s="21">
        <f>L74/L77</f>
        <v>0.15774639617157452</v>
      </c>
      <c r="M76" s="21">
        <f>M74/M77</f>
        <v>0.52491334488734831</v>
      </c>
      <c r="O76" s="12">
        <f>O74/O77</f>
        <v>0.1704048821358212</v>
      </c>
      <c r="P76" s="12">
        <f>P74/P77</f>
        <v>0.20492492627188016</v>
      </c>
      <c r="Q76" s="21">
        <f>Q74/Q77</f>
        <v>0.2365130901132193</v>
      </c>
      <c r="R76" s="21">
        <f>R74/R77</f>
        <v>0.26597622041338537</v>
      </c>
      <c r="S76" s="35">
        <f>S74/S77</f>
        <v>0.87675377500417895</v>
      </c>
      <c r="T76" s="35"/>
      <c r="U76" s="35">
        <f>U74/U77</f>
        <v>0.27768267460133167</v>
      </c>
      <c r="V76" s="35">
        <f>V74/V77</f>
        <v>0.29960732425626363</v>
      </c>
      <c r="W76" s="35">
        <f>W74/W77</f>
        <v>0.3377952207831148</v>
      </c>
      <c r="X76" s="35">
        <f>X74/X77</f>
        <v>0.41038923470863642</v>
      </c>
      <c r="Y76" s="35">
        <f>Y74/Y77</f>
        <v>1.3243871479146694</v>
      </c>
      <c r="AA76" s="35">
        <f>AA74/AA77</f>
        <v>0.40857268260306379</v>
      </c>
      <c r="AB76" s="35">
        <f>AB74/AB77</f>
        <v>0.40854633010530772</v>
      </c>
      <c r="AC76" s="35">
        <f>AC74/AC77</f>
        <v>0.39767665344652747</v>
      </c>
      <c r="AD76" s="35">
        <f>AD74/AD77</f>
        <v>0.44454632712921405</v>
      </c>
      <c r="AE76" s="35">
        <f>AE74/AE77</f>
        <v>1.6614402664076593</v>
      </c>
      <c r="AG76" s="35">
        <f>AG74/AG77</f>
        <v>0.43167023588740749</v>
      </c>
      <c r="AH76" s="35">
        <f>AH74/AH77</f>
        <v>0.40067842748317117</v>
      </c>
      <c r="AI76" s="35" t="e">
        <f>AI74/AI77</f>
        <v>#REF!</v>
      </c>
      <c r="AJ76" s="35">
        <f>AJ74/AJ77</f>
        <v>0.45652392893686283</v>
      </c>
      <c r="AK76" s="35" t="e">
        <f>AK74/AK77</f>
        <v>#REF!</v>
      </c>
      <c r="AS76" s="35"/>
      <c r="AT76" s="35">
        <f>AT74/AT77</f>
        <v>0.35125097215535439</v>
      </c>
      <c r="AU76" s="35" t="e">
        <f>AU74/AU77</f>
        <v>#DIV/0!</v>
      </c>
      <c r="AV76" s="93" t="e">
        <f>AV74/AV77</f>
        <v>#REF!</v>
      </c>
    </row>
    <row r="77" spans="1:48">
      <c r="B77" t="s">
        <v>37</v>
      </c>
      <c r="C77" s="23">
        <v>133825</v>
      </c>
      <c r="D77" s="23">
        <v>146408</v>
      </c>
      <c r="E77" s="23">
        <v>147294</v>
      </c>
      <c r="F77" s="23">
        <v>147306</v>
      </c>
      <c r="G77" s="23">
        <v>146595</v>
      </c>
      <c r="H77" s="23"/>
      <c r="I77" s="23">
        <v>147282</v>
      </c>
      <c r="J77" s="23">
        <v>149986</v>
      </c>
      <c r="K77" s="23">
        <v>159994</v>
      </c>
      <c r="L77" s="23">
        <v>170305</v>
      </c>
      <c r="M77" s="23">
        <v>156944</v>
      </c>
      <c r="O77" s="23">
        <v>176644</v>
      </c>
      <c r="P77" s="23">
        <v>178358</v>
      </c>
      <c r="Q77" s="23">
        <v>179563</v>
      </c>
      <c r="R77" s="23">
        <v>181332</v>
      </c>
      <c r="S77" s="23">
        <v>179470</v>
      </c>
      <c r="T77" s="23"/>
      <c r="U77" s="23">
        <v>185179</v>
      </c>
      <c r="V77" s="23">
        <v>187432</v>
      </c>
      <c r="W77" s="23">
        <v>186767</v>
      </c>
      <c r="X77" s="23">
        <v>186674</v>
      </c>
      <c r="Y77" s="23">
        <v>186709</v>
      </c>
      <c r="AA77" s="23">
        <v>186826</v>
      </c>
      <c r="AB77" s="23">
        <v>188970</v>
      </c>
      <c r="AC77" s="23">
        <v>188349</v>
      </c>
      <c r="AD77" s="23">
        <v>186489</v>
      </c>
      <c r="AE77" s="23">
        <v>187382</v>
      </c>
      <c r="AG77" s="23">
        <f>AG59</f>
        <v>188183</v>
      </c>
      <c r="AH77" s="23">
        <f>AH59</f>
        <v>189556</v>
      </c>
      <c r="AI77" s="23">
        <f>AI59</f>
        <v>188273</v>
      </c>
      <c r="AJ77" s="23">
        <v>188621</v>
      </c>
      <c r="AK77" s="17">
        <v>188658</v>
      </c>
      <c r="AS77" s="23"/>
      <c r="AT77" s="23">
        <f>+AT59</f>
        <v>189013</v>
      </c>
      <c r="AU77" s="23">
        <f>+AU59</f>
        <v>0</v>
      </c>
      <c r="AV77" s="89">
        <f>+AV59</f>
        <v>190000</v>
      </c>
    </row>
    <row r="78" spans="1:48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O78" s="12"/>
      <c r="P78" s="12"/>
      <c r="Q78" s="21"/>
      <c r="R78" s="21"/>
      <c r="S78" s="20"/>
      <c r="T78" s="20"/>
      <c r="U78" s="50">
        <f>U76/O76-1</f>
        <v>0.62954647261810681</v>
      </c>
      <c r="V78" s="50">
        <f>V76/P76-1</f>
        <v>0.4620345592256816</v>
      </c>
      <c r="W78" s="50">
        <f>W76/Q76-1</f>
        <v>0.42823055003598975</v>
      </c>
      <c r="X78" s="50">
        <f>X76/R76-1</f>
        <v>0.54295460726076028</v>
      </c>
      <c r="Y78" s="20"/>
      <c r="AA78" s="50">
        <f>AA76/U76-1</f>
        <v>0.47136541085845773</v>
      </c>
      <c r="AB78" s="62">
        <f>AB76/V76-1</f>
        <v>0.3636059502866662</v>
      </c>
      <c r="AC78" s="62">
        <f>AC76/W76-1</f>
        <v>0.1772714028475264</v>
      </c>
      <c r="AD78" s="62">
        <f>AD76/X76-1</f>
        <v>8.3230965950722657E-2</v>
      </c>
      <c r="AE78" s="62">
        <f>AE76/Y76-1</f>
        <v>0.25449742473241388</v>
      </c>
      <c r="AG78" s="62">
        <f>AG76/AA76-1</f>
        <v>5.6532299558518018E-2</v>
      </c>
      <c r="AH78" s="62"/>
      <c r="AI78" s="62"/>
      <c r="AJ78" s="62"/>
      <c r="AS78" s="62"/>
      <c r="AT78" s="113"/>
      <c r="AU78" s="113"/>
      <c r="AV78" s="99"/>
    </row>
    <row r="79" spans="1:48">
      <c r="A79" s="52"/>
      <c r="B79" s="52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52"/>
      <c r="O79" s="118"/>
      <c r="P79" s="118"/>
      <c r="Q79" s="34"/>
      <c r="R79" s="34"/>
      <c r="S79" s="119"/>
      <c r="T79" s="119"/>
      <c r="U79" s="119"/>
      <c r="V79" s="119"/>
      <c r="W79" s="119"/>
      <c r="X79" s="119"/>
      <c r="Y79" s="119"/>
      <c r="Z79" s="52"/>
      <c r="AA79" s="119"/>
      <c r="AB79" s="119"/>
      <c r="AC79" s="119"/>
      <c r="AD79" s="119"/>
      <c r="AE79" s="119"/>
      <c r="AF79" s="52"/>
      <c r="AG79" s="52"/>
      <c r="AH79" s="52"/>
      <c r="AI79" s="52"/>
      <c r="AJ79" s="119"/>
      <c r="AK79" s="52"/>
      <c r="AL79" s="52"/>
      <c r="AM79" s="52"/>
      <c r="AN79" s="31"/>
      <c r="AO79" s="31"/>
      <c r="AP79" s="31"/>
      <c r="AQ79" s="31"/>
      <c r="AR79" s="52"/>
      <c r="AS79" s="119"/>
      <c r="AT79" s="120"/>
      <c r="AU79" s="120"/>
      <c r="AV79" s="121"/>
    </row>
    <row r="80" spans="1:48">
      <c r="A80" s="122" t="s">
        <v>19</v>
      </c>
      <c r="B80" s="122"/>
      <c r="C80" s="18">
        <f>C66</f>
        <v>2018</v>
      </c>
      <c r="D80" s="18">
        <f>D66</f>
        <v>3264</v>
      </c>
      <c r="E80" s="18">
        <f>E66</f>
        <v>634</v>
      </c>
      <c r="F80" s="18">
        <f>F66</f>
        <v>852</v>
      </c>
      <c r="G80" s="18">
        <f>G66</f>
        <v>6768</v>
      </c>
      <c r="H80" s="19"/>
      <c r="I80" s="18">
        <f>I66</f>
        <v>0</v>
      </c>
      <c r="J80" s="18">
        <f>J66</f>
        <v>0</v>
      </c>
      <c r="K80" s="18">
        <f>K66</f>
        <v>1370</v>
      </c>
      <c r="L80" s="18">
        <f>L66</f>
        <v>0</v>
      </c>
      <c r="M80" s="18">
        <f>M66</f>
        <v>1370</v>
      </c>
      <c r="O80" s="18">
        <f>O66</f>
        <v>0</v>
      </c>
      <c r="P80" s="18">
        <f>P66</f>
        <v>0</v>
      </c>
      <c r="Q80" s="22">
        <f>Q66</f>
        <v>0</v>
      </c>
      <c r="R80" s="22">
        <f>R66</f>
        <v>0</v>
      </c>
      <c r="S80" s="22">
        <f t="shared" ref="S80:S86" si="13">SUM(O80:R80)</f>
        <v>0</v>
      </c>
      <c r="T80" s="22"/>
      <c r="U80" s="18">
        <f>U66</f>
        <v>1</v>
      </c>
      <c r="V80" s="18">
        <f>V66</f>
        <v>0</v>
      </c>
      <c r="W80" s="22">
        <f>W66</f>
        <v>2</v>
      </c>
      <c r="X80" s="22">
        <f>X66</f>
        <v>0</v>
      </c>
      <c r="Y80" s="22">
        <f>SUM(U80:X80)</f>
        <v>3</v>
      </c>
      <c r="AA80" s="18">
        <f>AA62</f>
        <v>36911</v>
      </c>
      <c r="AB80" s="18">
        <f t="shared" ref="AB80:AK80" si="14">AB62</f>
        <v>34334</v>
      </c>
      <c r="AC80" s="18">
        <f t="shared" si="14"/>
        <v>33360</v>
      </c>
      <c r="AD80" s="18">
        <f t="shared" si="14"/>
        <v>40533</v>
      </c>
      <c r="AE80" s="18">
        <f t="shared" si="14"/>
        <v>145138</v>
      </c>
      <c r="AF80" s="18">
        <f t="shared" si="14"/>
        <v>0</v>
      </c>
      <c r="AG80" s="18">
        <f t="shared" si="14"/>
        <v>37081</v>
      </c>
      <c r="AH80" s="18">
        <f t="shared" si="14"/>
        <v>36007</v>
      </c>
      <c r="AI80" s="18" t="e">
        <f t="shared" si="14"/>
        <v>#REF!</v>
      </c>
      <c r="AJ80" s="18">
        <f t="shared" si="14"/>
        <v>40080</v>
      </c>
      <c r="AK80" s="18" t="e">
        <f t="shared" si="14"/>
        <v>#REF!</v>
      </c>
      <c r="AT80" s="18">
        <f t="shared" ref="AT80:AU85" si="15">AT62</f>
        <v>40878</v>
      </c>
      <c r="AU80" s="18">
        <f t="shared" si="15"/>
        <v>0</v>
      </c>
      <c r="AV80" s="80" t="e">
        <f t="shared" ref="AV80:AV85" si="16">AV62</f>
        <v>#REF!</v>
      </c>
    </row>
    <row r="81" spans="1:48">
      <c r="A81" s="122"/>
      <c r="B81" s="122" t="s">
        <v>67</v>
      </c>
      <c r="C81" s="18">
        <f>C52</f>
        <v>0</v>
      </c>
      <c r="D81" s="18">
        <f>D52</f>
        <v>0</v>
      </c>
      <c r="E81" s="18">
        <v>12</v>
      </c>
      <c r="F81" s="18">
        <f>F52</f>
        <v>0</v>
      </c>
      <c r="G81" s="18">
        <f>G52</f>
        <v>0</v>
      </c>
      <c r="H81" s="19"/>
      <c r="I81" s="18">
        <f>I52</f>
        <v>0</v>
      </c>
      <c r="J81" s="18">
        <f>J52</f>
        <v>0</v>
      </c>
      <c r="K81" s="18">
        <f>K52</f>
        <v>0</v>
      </c>
      <c r="L81" s="18">
        <f>L52</f>
        <v>0</v>
      </c>
      <c r="M81" s="18">
        <f>M52</f>
        <v>0</v>
      </c>
      <c r="O81" s="18">
        <f>O52</f>
        <v>0</v>
      </c>
      <c r="P81" s="18">
        <f>+P52</f>
        <v>0</v>
      </c>
      <c r="Q81" s="22">
        <v>1943.2</v>
      </c>
      <c r="R81" s="22">
        <v>2047</v>
      </c>
      <c r="S81" s="22">
        <f t="shared" si="13"/>
        <v>3990.2</v>
      </c>
      <c r="T81" s="22"/>
      <c r="U81" s="18">
        <f>U52</f>
        <v>0</v>
      </c>
      <c r="V81" s="18">
        <f>V52</f>
        <v>0</v>
      </c>
      <c r="W81" s="18">
        <f>W52</f>
        <v>0</v>
      </c>
      <c r="X81" s="18">
        <f>X52</f>
        <v>0</v>
      </c>
      <c r="Y81" s="22">
        <f>SUM(U81:X81)</f>
        <v>0</v>
      </c>
      <c r="AA81" s="18">
        <f t="shared" ref="AA81:AK81" si="17">AA63</f>
        <v>3590</v>
      </c>
      <c r="AB81" s="18">
        <f t="shared" si="17"/>
        <v>3491</v>
      </c>
      <c r="AC81" s="18">
        <f t="shared" si="17"/>
        <v>3173</v>
      </c>
      <c r="AD81" s="18">
        <f t="shared" si="17"/>
        <v>3651</v>
      </c>
      <c r="AE81" s="18">
        <f t="shared" si="17"/>
        <v>13905</v>
      </c>
      <c r="AF81" s="18">
        <f t="shared" si="17"/>
        <v>0</v>
      </c>
      <c r="AG81" s="18">
        <f t="shared" si="17"/>
        <v>4239</v>
      </c>
      <c r="AH81" s="18">
        <f t="shared" si="17"/>
        <v>4238</v>
      </c>
      <c r="AI81" s="18">
        <f t="shared" si="17"/>
        <v>4103</v>
      </c>
      <c r="AJ81" s="18">
        <f t="shared" si="17"/>
        <v>4142</v>
      </c>
      <c r="AK81" s="18">
        <f t="shared" si="17"/>
        <v>16722</v>
      </c>
      <c r="AT81" s="18">
        <f t="shared" si="15"/>
        <v>4108</v>
      </c>
      <c r="AU81" s="18">
        <f t="shared" si="15"/>
        <v>0</v>
      </c>
      <c r="AV81" s="80" t="e">
        <f t="shared" si="16"/>
        <v>#REF!</v>
      </c>
    </row>
    <row r="82" spans="1:48">
      <c r="A82" s="122"/>
      <c r="B82" s="122" t="s">
        <v>65</v>
      </c>
      <c r="C82" s="18">
        <f>+C48+C45+C42+C34</f>
        <v>-363</v>
      </c>
      <c r="D82" s="18">
        <f>+D48+D45+D42+D34</f>
        <v>4685</v>
      </c>
      <c r="E82" s="18">
        <f>+E48+E45+E42+E34</f>
        <v>9829</v>
      </c>
      <c r="F82" s="18">
        <f>+F48+F45+F42+F34</f>
        <v>13267</v>
      </c>
      <c r="G82" s="18">
        <f>+G48+G45+G42+G34</f>
        <v>27418</v>
      </c>
      <c r="H82" s="19"/>
      <c r="I82" s="18">
        <f>+I48+I45+I42+I34</f>
        <v>12352</v>
      </c>
      <c r="J82" s="18">
        <f>+J48+J45+J42+J34</f>
        <v>15727</v>
      </c>
      <c r="K82" s="18">
        <f>+K48+K45+K42+K34</f>
        <v>273926</v>
      </c>
      <c r="L82" s="18">
        <f>+L48+L45+L42+L34</f>
        <v>29543</v>
      </c>
      <c r="M82" s="18">
        <f>+M48+M45+M42+M34</f>
        <v>331548</v>
      </c>
      <c r="O82" s="18">
        <f>+O48+O45+O42+O34</f>
        <v>16635</v>
      </c>
      <c r="P82" s="18">
        <f>+P48+P45+P42+P34</f>
        <v>17273</v>
      </c>
      <c r="Q82" s="22">
        <v>14514</v>
      </c>
      <c r="R82" s="22">
        <v>14792</v>
      </c>
      <c r="S82" s="22">
        <f t="shared" si="13"/>
        <v>63214</v>
      </c>
      <c r="T82" s="22"/>
      <c r="U82" s="18">
        <f>+U48+U45+U42+U34</f>
        <v>26519</v>
      </c>
      <c r="V82" s="18">
        <f>+V48+V45+V42+V34</f>
        <v>29249</v>
      </c>
      <c r="W82" s="18">
        <f>+W48+W45+W42+W34</f>
        <v>34285</v>
      </c>
      <c r="X82" s="18">
        <f>+X48+X45+X42+X34</f>
        <v>45584</v>
      </c>
      <c r="Y82" s="18">
        <f>+Y48+Y45+Y42+Y34</f>
        <v>135637</v>
      </c>
      <c r="AA82" s="18">
        <f t="shared" ref="AA82:AK82" si="18">AA64</f>
        <v>11251</v>
      </c>
      <c r="AB82" s="18">
        <f t="shared" si="18"/>
        <v>16997</v>
      </c>
      <c r="AC82" s="18">
        <f t="shared" si="18"/>
        <v>14122</v>
      </c>
      <c r="AD82" s="18">
        <f t="shared" si="18"/>
        <v>15529</v>
      </c>
      <c r="AE82" s="18">
        <f t="shared" si="18"/>
        <v>57899</v>
      </c>
      <c r="AF82" s="18">
        <f t="shared" si="18"/>
        <v>0</v>
      </c>
      <c r="AG82" s="18">
        <f t="shared" si="18"/>
        <v>15067</v>
      </c>
      <c r="AH82" s="18">
        <f t="shared" si="18"/>
        <v>13320</v>
      </c>
      <c r="AI82" s="18">
        <f t="shared" si="18"/>
        <v>13612</v>
      </c>
      <c r="AJ82" s="18">
        <f t="shared" si="18"/>
        <v>16798</v>
      </c>
      <c r="AK82" s="18">
        <f t="shared" si="18"/>
        <v>58797</v>
      </c>
      <c r="AT82" s="18">
        <f t="shared" si="15"/>
        <v>19108</v>
      </c>
      <c r="AU82" s="18">
        <f t="shared" si="15"/>
        <v>0</v>
      </c>
      <c r="AV82" s="80" t="e">
        <f t="shared" si="16"/>
        <v>#REF!</v>
      </c>
    </row>
    <row r="83" spans="1:48">
      <c r="A83" s="122"/>
      <c r="B83" s="122" t="s">
        <v>66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9"/>
      <c r="I83" s="18">
        <v>0</v>
      </c>
      <c r="J83" s="18">
        <v>0</v>
      </c>
      <c r="K83" s="18">
        <v>0</v>
      </c>
      <c r="L83" s="18">
        <v>0</v>
      </c>
      <c r="M83" s="18">
        <v>0</v>
      </c>
      <c r="O83" s="18">
        <v>6</v>
      </c>
      <c r="P83" s="18">
        <v>27</v>
      </c>
      <c r="Q83" s="22">
        <v>129</v>
      </c>
      <c r="R83" s="22">
        <v>136</v>
      </c>
      <c r="S83" s="22">
        <f t="shared" si="13"/>
        <v>298</v>
      </c>
      <c r="T83" s="22"/>
      <c r="U83" s="18">
        <v>188</v>
      </c>
      <c r="V83" s="18">
        <v>401</v>
      </c>
      <c r="W83" s="18">
        <v>537</v>
      </c>
      <c r="X83" s="18">
        <v>703</v>
      </c>
      <c r="Y83" s="22">
        <f t="shared" ref="Y83:Y89" si="19">SUM(U83:X83)</f>
        <v>1829</v>
      </c>
      <c r="AA83" s="18">
        <f t="shared" ref="AA83:AK83" si="20">AA65</f>
        <v>861</v>
      </c>
      <c r="AB83" s="18">
        <f t="shared" si="20"/>
        <v>1014</v>
      </c>
      <c r="AC83" s="18">
        <f t="shared" si="20"/>
        <v>1118</v>
      </c>
      <c r="AD83" s="18">
        <f t="shared" si="20"/>
        <v>1219</v>
      </c>
      <c r="AE83" s="18">
        <f t="shared" si="20"/>
        <v>4212</v>
      </c>
      <c r="AF83" s="18">
        <f t="shared" si="20"/>
        <v>0</v>
      </c>
      <c r="AG83" s="18">
        <f t="shared" si="20"/>
        <v>1307</v>
      </c>
      <c r="AH83" s="18">
        <f t="shared" si="20"/>
        <v>1461</v>
      </c>
      <c r="AI83" s="18">
        <f t="shared" si="20"/>
        <v>1794</v>
      </c>
      <c r="AJ83" s="18">
        <f t="shared" si="20"/>
        <v>1851</v>
      </c>
      <c r="AK83" s="18">
        <f t="shared" si="20"/>
        <v>6413</v>
      </c>
      <c r="AT83" s="18">
        <f t="shared" si="15"/>
        <v>1875</v>
      </c>
      <c r="AU83" s="18">
        <f>AU65</f>
        <v>0</v>
      </c>
      <c r="AV83" s="80">
        <f t="shared" si="16"/>
        <v>1964</v>
      </c>
    </row>
    <row r="84" spans="1:48">
      <c r="A84" s="122"/>
      <c r="B84" s="122" t="s">
        <v>20</v>
      </c>
      <c r="C84" s="18">
        <f>-+C61</f>
        <v>0</v>
      </c>
      <c r="D84" s="18">
        <f>-+D61</f>
        <v>0</v>
      </c>
      <c r="E84" s="18">
        <f>-+E61</f>
        <v>0</v>
      </c>
      <c r="F84" s="18">
        <f>-+F61</f>
        <v>0</v>
      </c>
      <c r="G84" s="18">
        <f>-+G61</f>
        <v>0</v>
      </c>
      <c r="H84" s="19"/>
      <c r="I84" s="18">
        <f>-+I61</f>
        <v>0</v>
      </c>
      <c r="J84" s="18">
        <f>-+J61</f>
        <v>0</v>
      </c>
      <c r="K84" s="18">
        <f>-+K61</f>
        <v>0</v>
      </c>
      <c r="L84" s="18">
        <f>-+L61</f>
        <v>0</v>
      </c>
      <c r="M84" s="18">
        <f>-+M61</f>
        <v>0</v>
      </c>
      <c r="O84" s="18">
        <f>-+O61</f>
        <v>0</v>
      </c>
      <c r="P84" s="18">
        <v>0</v>
      </c>
      <c r="Q84" s="21">
        <v>0</v>
      </c>
      <c r="R84" s="21">
        <v>0</v>
      </c>
      <c r="S84" s="22">
        <f t="shared" si="13"/>
        <v>0</v>
      </c>
      <c r="T84" s="22"/>
      <c r="U84" s="18">
        <f>+-U61</f>
        <v>0</v>
      </c>
      <c r="V84" s="18">
        <v>0</v>
      </c>
      <c r="W84" s="22">
        <v>2</v>
      </c>
      <c r="X84" s="21">
        <v>0</v>
      </c>
      <c r="Y84" s="22">
        <f t="shared" si="19"/>
        <v>2</v>
      </c>
      <c r="AA84" s="18">
        <f t="shared" ref="AA84:AK84" si="21">AA66</f>
        <v>0</v>
      </c>
      <c r="AB84" s="18">
        <f t="shared" si="21"/>
        <v>0</v>
      </c>
      <c r="AC84" s="18">
        <f t="shared" si="21"/>
        <v>0</v>
      </c>
      <c r="AD84" s="18">
        <f t="shared" si="21"/>
        <v>0</v>
      </c>
      <c r="AE84" s="18">
        <f t="shared" si="21"/>
        <v>0</v>
      </c>
      <c r="AF84" s="18">
        <f t="shared" si="21"/>
        <v>0</v>
      </c>
      <c r="AG84" s="18">
        <f t="shared" si="21"/>
        <v>0</v>
      </c>
      <c r="AH84" s="18">
        <f t="shared" si="21"/>
        <v>0</v>
      </c>
      <c r="AI84" s="18">
        <f t="shared" si="21"/>
        <v>0</v>
      </c>
      <c r="AJ84" s="18">
        <f t="shared" si="21"/>
        <v>0</v>
      </c>
      <c r="AK84" s="18">
        <f t="shared" si="21"/>
        <v>0</v>
      </c>
      <c r="AT84" s="18">
        <f t="shared" si="15"/>
        <v>0</v>
      </c>
      <c r="AU84" s="18">
        <f>AU66</f>
        <v>0</v>
      </c>
      <c r="AV84" s="80">
        <f t="shared" si="16"/>
        <v>0</v>
      </c>
    </row>
    <row r="85" spans="1:48">
      <c r="A85" s="122"/>
      <c r="B85" s="122" t="s">
        <v>21</v>
      </c>
      <c r="C85" s="18">
        <v>0</v>
      </c>
      <c r="D85" s="18">
        <v>0</v>
      </c>
      <c r="E85" s="18">
        <v>0</v>
      </c>
      <c r="F85" s="18">
        <v>0</v>
      </c>
      <c r="G85" s="18">
        <f>SUM(C85:F85)</f>
        <v>0</v>
      </c>
      <c r="H85" s="19"/>
      <c r="I85" s="18">
        <v>0</v>
      </c>
      <c r="J85" s="18">
        <v>0</v>
      </c>
      <c r="K85" s="18">
        <v>-255345</v>
      </c>
      <c r="L85" s="18">
        <v>-3482</v>
      </c>
      <c r="M85" s="18">
        <f>SUM(I85:L85)</f>
        <v>-258827</v>
      </c>
      <c r="O85" s="18">
        <v>0</v>
      </c>
      <c r="P85" s="18">
        <v>0</v>
      </c>
      <c r="Q85" s="21">
        <v>0</v>
      </c>
      <c r="R85" s="21">
        <v>0</v>
      </c>
      <c r="S85" s="22">
        <f t="shared" si="13"/>
        <v>0</v>
      </c>
      <c r="T85" s="22"/>
      <c r="U85" s="18">
        <v>0</v>
      </c>
      <c r="V85" s="18">
        <v>0</v>
      </c>
      <c r="W85" s="21">
        <v>0</v>
      </c>
      <c r="X85" s="21">
        <v>0</v>
      </c>
      <c r="Y85" s="22">
        <f t="shared" si="19"/>
        <v>0</v>
      </c>
      <c r="AA85" s="18">
        <f t="shared" ref="AA85:AK85" si="22">AA67</f>
        <v>0</v>
      </c>
      <c r="AB85" s="18">
        <f t="shared" si="22"/>
        <v>0</v>
      </c>
      <c r="AC85" s="18">
        <f t="shared" si="22"/>
        <v>0</v>
      </c>
      <c r="AD85" s="18">
        <f t="shared" si="22"/>
        <v>0</v>
      </c>
      <c r="AE85" s="18">
        <f t="shared" si="22"/>
        <v>0</v>
      </c>
      <c r="AF85" s="18">
        <f t="shared" si="22"/>
        <v>0</v>
      </c>
      <c r="AG85" s="18">
        <f t="shared" si="22"/>
        <v>0</v>
      </c>
      <c r="AH85" s="18">
        <f t="shared" si="22"/>
        <v>0</v>
      </c>
      <c r="AI85" s="18">
        <f t="shared" si="22"/>
        <v>0</v>
      </c>
      <c r="AJ85" s="18">
        <f t="shared" si="22"/>
        <v>0</v>
      </c>
      <c r="AK85" s="18">
        <f t="shared" si="22"/>
        <v>0</v>
      </c>
      <c r="AT85" s="18">
        <f t="shared" si="15"/>
        <v>0</v>
      </c>
      <c r="AU85" s="18">
        <f>AU67</f>
        <v>0</v>
      </c>
      <c r="AV85" s="80">
        <f t="shared" si="16"/>
        <v>0</v>
      </c>
    </row>
    <row r="86" spans="1:48">
      <c r="A86" s="122"/>
      <c r="B86" s="122" t="s">
        <v>43</v>
      </c>
      <c r="C86" s="18">
        <v>0</v>
      </c>
      <c r="D86" s="18">
        <v>0</v>
      </c>
      <c r="E86" s="18">
        <v>0</v>
      </c>
      <c r="F86" s="18">
        <v>0</v>
      </c>
      <c r="G86" s="18">
        <f>SUM(C86:F86)</f>
        <v>0</v>
      </c>
      <c r="H86" s="19"/>
      <c r="I86" s="18">
        <v>0</v>
      </c>
      <c r="J86" s="18">
        <v>0</v>
      </c>
      <c r="K86" s="18">
        <v>0</v>
      </c>
      <c r="L86" s="18">
        <v>0</v>
      </c>
      <c r="M86" s="18">
        <v>0</v>
      </c>
      <c r="O86" s="18">
        <v>8764</v>
      </c>
      <c r="P86" s="18">
        <v>9178</v>
      </c>
      <c r="Q86" s="22">
        <v>11154</v>
      </c>
      <c r="R86" s="22">
        <v>9924</v>
      </c>
      <c r="S86" s="22">
        <f t="shared" si="13"/>
        <v>39020</v>
      </c>
      <c r="T86" s="22"/>
      <c r="U86" s="22">
        <v>0</v>
      </c>
      <c r="V86" s="22">
        <v>0</v>
      </c>
      <c r="W86" s="22">
        <v>0</v>
      </c>
      <c r="X86" s="22">
        <v>0</v>
      </c>
      <c r="Y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f>AF68</f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T86" s="22">
        <v>0</v>
      </c>
      <c r="AU86" s="22"/>
      <c r="AV86" s="84">
        <v>0</v>
      </c>
    </row>
    <row r="87" spans="1:48">
      <c r="A87" s="122"/>
      <c r="B87" s="122" t="s">
        <v>63</v>
      </c>
      <c r="C87" s="18"/>
      <c r="D87" s="18"/>
      <c r="E87" s="18"/>
      <c r="F87" s="18"/>
      <c r="G87" s="18"/>
      <c r="H87" s="19"/>
      <c r="I87" s="18">
        <v>0</v>
      </c>
      <c r="J87" s="18">
        <v>0</v>
      </c>
      <c r="K87" s="18">
        <v>0</v>
      </c>
      <c r="L87" s="18">
        <v>0</v>
      </c>
      <c r="M87" s="18">
        <v>0</v>
      </c>
      <c r="O87" s="18">
        <v>0</v>
      </c>
      <c r="P87" s="18">
        <v>0</v>
      </c>
      <c r="Q87" s="22">
        <v>0</v>
      </c>
      <c r="R87" s="22">
        <v>0</v>
      </c>
      <c r="S87" s="22">
        <v>0</v>
      </c>
      <c r="T87" s="22"/>
      <c r="U87" s="22">
        <v>0</v>
      </c>
      <c r="V87" s="22">
        <v>-178</v>
      </c>
      <c r="W87" s="22">
        <v>0</v>
      </c>
      <c r="X87" s="22">
        <v>0</v>
      </c>
      <c r="Y87" s="22">
        <f t="shared" si="19"/>
        <v>-178</v>
      </c>
      <c r="AA87" s="18">
        <f t="shared" ref="AA87:AK87" si="23">AA69</f>
        <v>0</v>
      </c>
      <c r="AB87" s="18">
        <f t="shared" si="23"/>
        <v>0</v>
      </c>
      <c r="AC87" s="18">
        <f t="shared" si="23"/>
        <v>0</v>
      </c>
      <c r="AD87" s="18">
        <f t="shared" si="23"/>
        <v>2509</v>
      </c>
      <c r="AE87" s="18">
        <f t="shared" si="23"/>
        <v>2509</v>
      </c>
      <c r="AF87" s="18">
        <f t="shared" si="23"/>
        <v>0</v>
      </c>
      <c r="AG87" s="18">
        <f t="shared" si="23"/>
        <v>454</v>
      </c>
      <c r="AH87" s="18">
        <f t="shared" si="23"/>
        <v>0</v>
      </c>
      <c r="AI87" s="18">
        <f t="shared" si="23"/>
        <v>0</v>
      </c>
      <c r="AJ87" s="18">
        <f t="shared" si="23"/>
        <v>0</v>
      </c>
      <c r="AK87" s="18">
        <f t="shared" si="23"/>
        <v>454</v>
      </c>
      <c r="AT87" s="18">
        <f t="shared" ref="AT87:AV88" si="24">AT69</f>
        <v>0</v>
      </c>
      <c r="AU87" s="18">
        <f t="shared" si="24"/>
        <v>0</v>
      </c>
      <c r="AV87" s="80">
        <f t="shared" si="24"/>
        <v>0</v>
      </c>
    </row>
    <row r="88" spans="1:48">
      <c r="A88" s="122"/>
      <c r="B88" s="122" t="s">
        <v>58</v>
      </c>
      <c r="C88" s="31">
        <f>+-C62</f>
        <v>-2921</v>
      </c>
      <c r="D88" s="31">
        <f>+-D62</f>
        <v>-6803</v>
      </c>
      <c r="E88" s="31">
        <f>+-E62</f>
        <v>-11249</v>
      </c>
      <c r="F88" s="31">
        <f>+-F62</f>
        <v>-13391</v>
      </c>
      <c r="G88" s="31">
        <f>+-G62</f>
        <v>-34364</v>
      </c>
      <c r="H88" s="19"/>
      <c r="I88" s="31">
        <f>+-I62</f>
        <v>-14079</v>
      </c>
      <c r="J88" s="31">
        <f>+-J62</f>
        <v>-15900</v>
      </c>
      <c r="K88" s="31">
        <f>+-K62</f>
        <v>-272260</v>
      </c>
      <c r="L88" s="31">
        <f>+-L62</f>
        <v>-25759</v>
      </c>
      <c r="M88" s="31">
        <f>+-M62</f>
        <v>-327998</v>
      </c>
      <c r="O88" s="31">
        <f>+-O62</f>
        <v>-11495</v>
      </c>
      <c r="P88" s="31">
        <v>-2</v>
      </c>
      <c r="Q88" s="34">
        <v>0</v>
      </c>
      <c r="R88" s="32">
        <v>-2</v>
      </c>
      <c r="S88" s="32">
        <f>SUM(O88:R88)</f>
        <v>-11499</v>
      </c>
      <c r="T88" s="38"/>
      <c r="U88" s="31">
        <f>+-U62</f>
        <v>-19179</v>
      </c>
      <c r="V88" s="31">
        <f>+-V62</f>
        <v>-21646</v>
      </c>
      <c r="W88" s="31">
        <f>+-W62</f>
        <v>-24264</v>
      </c>
      <c r="X88" s="31">
        <f>+-X62</f>
        <v>-35878</v>
      </c>
      <c r="Y88" s="32">
        <f t="shared" si="19"/>
        <v>-100967</v>
      </c>
      <c r="AA88" s="31">
        <f t="shared" ref="AA88:AK88" si="25">AA70</f>
        <v>-208</v>
      </c>
      <c r="AB88" s="31">
        <f t="shared" si="25"/>
        <v>-64</v>
      </c>
      <c r="AC88" s="31">
        <f t="shared" si="25"/>
        <v>-1</v>
      </c>
      <c r="AD88" s="31">
        <f t="shared" si="25"/>
        <v>430</v>
      </c>
      <c r="AE88" s="32">
        <f t="shared" si="25"/>
        <v>157</v>
      </c>
      <c r="AF88">
        <f t="shared" si="25"/>
        <v>0</v>
      </c>
      <c r="AG88" s="31">
        <f t="shared" si="25"/>
        <v>-455</v>
      </c>
      <c r="AH88" s="31">
        <f t="shared" si="25"/>
        <v>0</v>
      </c>
      <c r="AI88" s="31">
        <f t="shared" si="25"/>
        <v>0</v>
      </c>
      <c r="AJ88" s="32">
        <f t="shared" si="25"/>
        <v>-2</v>
      </c>
      <c r="AK88" s="32">
        <f t="shared" si="25"/>
        <v>-457</v>
      </c>
      <c r="AT88" s="32">
        <f t="shared" si="24"/>
        <v>0</v>
      </c>
      <c r="AU88" s="32">
        <f t="shared" si="24"/>
        <v>0</v>
      </c>
      <c r="AV88" s="86">
        <f t="shared" si="24"/>
        <v>0</v>
      </c>
    </row>
    <row r="89" spans="1:48">
      <c r="A89" s="122" t="s">
        <v>78</v>
      </c>
      <c r="B89" s="122"/>
      <c r="C89" s="18">
        <f>C80+C81+C82+C84+C85+C88</f>
        <v>-1266</v>
      </c>
      <c r="D89" s="18">
        <f>D80+D81+D82+D84+D85+D88</f>
        <v>1146</v>
      </c>
      <c r="E89" s="18">
        <f>E80+E81+E82+E84+E85+E88</f>
        <v>-774</v>
      </c>
      <c r="F89" s="18">
        <f>F80+F81+F82+F84+F85+F88</f>
        <v>728</v>
      </c>
      <c r="G89" s="18">
        <f>G80+G81+G82+G84+G85+G88</f>
        <v>-178</v>
      </c>
      <c r="H89" s="19"/>
      <c r="I89" s="18">
        <f>SUM(I80:I88)</f>
        <v>-1727</v>
      </c>
      <c r="J89" s="18">
        <f>SUM(J80:J88)</f>
        <v>-173</v>
      </c>
      <c r="K89" s="18">
        <f>SUM(K80:K88)</f>
        <v>-252309</v>
      </c>
      <c r="L89" s="18">
        <f>SUM(L80:L88)</f>
        <v>302</v>
      </c>
      <c r="M89" s="18">
        <f>SUM(M80:M88)</f>
        <v>-253907</v>
      </c>
      <c r="O89" s="18">
        <f>SUM(O80:O88)</f>
        <v>13910</v>
      </c>
      <c r="P89" s="18">
        <f>SUM(P80:P88)</f>
        <v>26476</v>
      </c>
      <c r="Q89" s="22">
        <f>SUM(Q80:Q88)</f>
        <v>27740.2</v>
      </c>
      <c r="R89" s="22">
        <f>SUM(R80:R88)</f>
        <v>26897</v>
      </c>
      <c r="S89" s="22">
        <f>SUM(O89:R89)</f>
        <v>95023.2</v>
      </c>
      <c r="T89" s="22"/>
      <c r="U89" s="18">
        <f>SUM(U80:U88)</f>
        <v>7529</v>
      </c>
      <c r="V89" s="18">
        <f>SUM(V80:V88)</f>
        <v>7826</v>
      </c>
      <c r="W89" s="22">
        <f>SUM(W80:W88)</f>
        <v>10562</v>
      </c>
      <c r="X89" s="22">
        <f>SUM(X80:X88)</f>
        <v>10409</v>
      </c>
      <c r="Y89" s="22">
        <f t="shared" si="19"/>
        <v>36326</v>
      </c>
      <c r="AA89" s="18">
        <f>SUM(AA80:AA88)</f>
        <v>52405</v>
      </c>
      <c r="AB89" s="22">
        <f>SUM(AB80:AB88)</f>
        <v>55772</v>
      </c>
      <c r="AC89" s="22">
        <f>SUM(AC80:AC88)</f>
        <v>51772</v>
      </c>
      <c r="AD89" s="22">
        <f>SUM(AD80:AD88)</f>
        <v>63871</v>
      </c>
      <c r="AE89" s="22">
        <f>SUM(AE80:AE88)</f>
        <v>223820</v>
      </c>
      <c r="AG89" s="22">
        <f>SUM(AG80:AG88)</f>
        <v>57693</v>
      </c>
      <c r="AH89" s="22">
        <f>SUM(AH80:AH88)</f>
        <v>55026</v>
      </c>
      <c r="AI89" s="22" t="e">
        <f>SUM(AI80:AI88)</f>
        <v>#REF!</v>
      </c>
      <c r="AJ89" s="22">
        <f>SUM(AJ80:AJ88)</f>
        <v>62869</v>
      </c>
      <c r="AK89" s="22" t="e">
        <f>SUM(AG89:AJ89)</f>
        <v>#REF!</v>
      </c>
      <c r="AT89" s="22">
        <f>SUM(AT80:AT88)</f>
        <v>65969</v>
      </c>
      <c r="AU89" s="22">
        <f>SUM(AU80:AU88)</f>
        <v>0</v>
      </c>
      <c r="AV89" s="84" t="e">
        <f>SUM(AV80:AV88)</f>
        <v>#REF!</v>
      </c>
    </row>
    <row r="90" spans="1:48">
      <c r="A90" s="122"/>
      <c r="B90" s="122"/>
      <c r="AC90" s="58"/>
      <c r="AD90" s="58"/>
      <c r="AT90"/>
      <c r="AU90"/>
    </row>
    <row r="91" spans="1:48">
      <c r="A91" s="122"/>
      <c r="B91" s="122" t="s">
        <v>38</v>
      </c>
      <c r="C91" s="31">
        <v>0</v>
      </c>
      <c r="D91" s="31">
        <v>500</v>
      </c>
      <c r="E91" s="31">
        <v>710</v>
      </c>
      <c r="F91" s="31">
        <v>710</v>
      </c>
      <c r="G91" s="31">
        <v>2851</v>
      </c>
      <c r="H91" s="18"/>
      <c r="I91" s="31">
        <v>710</v>
      </c>
      <c r="J91" s="31">
        <v>710</v>
      </c>
      <c r="K91" s="31">
        <v>710</v>
      </c>
      <c r="L91" s="32">
        <v>710</v>
      </c>
      <c r="M91" s="31">
        <v>2841</v>
      </c>
      <c r="O91" s="32">
        <v>710</v>
      </c>
      <c r="P91" s="32">
        <v>710</v>
      </c>
      <c r="Q91" s="32">
        <v>710</v>
      </c>
      <c r="R91" s="32">
        <v>710</v>
      </c>
      <c r="S91" s="32">
        <v>2841</v>
      </c>
      <c r="T91" s="38"/>
      <c r="U91" s="65">
        <f>+U50</f>
        <v>710</v>
      </c>
      <c r="V91" s="65">
        <f>+V50</f>
        <v>710</v>
      </c>
      <c r="W91" s="65">
        <f>+W50</f>
        <v>710</v>
      </c>
      <c r="X91" s="65">
        <f>+X50</f>
        <v>710</v>
      </c>
      <c r="Y91" s="65">
        <f>+Y50</f>
        <v>2840</v>
      </c>
      <c r="AA91" s="65">
        <f>+AA50</f>
        <v>710</v>
      </c>
      <c r="AB91" s="65">
        <f>+AB50</f>
        <v>434</v>
      </c>
      <c r="AC91" s="65">
        <f>+AC50</f>
        <v>416</v>
      </c>
      <c r="AD91" s="65">
        <f>+AD50</f>
        <v>479</v>
      </c>
      <c r="AE91" s="65">
        <f>+AE50</f>
        <v>1757</v>
      </c>
      <c r="AG91" s="65">
        <f>+AG50</f>
        <v>426</v>
      </c>
      <c r="AH91" s="65">
        <f>+AH50</f>
        <v>441</v>
      </c>
      <c r="AI91" s="65">
        <f>+AI50</f>
        <v>439</v>
      </c>
      <c r="AJ91" s="65">
        <f>+AJ50</f>
        <v>440</v>
      </c>
      <c r="AK91" s="65">
        <f>+AK50</f>
        <v>1746</v>
      </c>
      <c r="AS91" s="23"/>
      <c r="AT91" s="32">
        <f>+AT73</f>
        <v>422</v>
      </c>
      <c r="AU91" s="32">
        <f>+AU73</f>
        <v>0</v>
      </c>
      <c r="AV91" s="86">
        <f>+AV73</f>
        <v>422</v>
      </c>
    </row>
    <row r="92" spans="1:48">
      <c r="A92" s="122"/>
      <c r="B92" s="122" t="s">
        <v>76</v>
      </c>
      <c r="C92" s="18">
        <f>C91+C89</f>
        <v>-1266</v>
      </c>
      <c r="D92" s="18">
        <f>D91+D89</f>
        <v>1646</v>
      </c>
      <c r="E92" s="18">
        <f>E91+E89</f>
        <v>-64</v>
      </c>
      <c r="F92" s="18">
        <f>F91+F89</f>
        <v>1438</v>
      </c>
      <c r="G92" s="18">
        <f>G91+G89</f>
        <v>2673</v>
      </c>
      <c r="H92" s="18"/>
      <c r="I92" s="18">
        <f>I91+I89</f>
        <v>-1017</v>
      </c>
      <c r="J92" s="18">
        <f>J91+J89</f>
        <v>537</v>
      </c>
      <c r="K92" s="18">
        <f>K91+K89</f>
        <v>-251599</v>
      </c>
      <c r="L92" s="18">
        <f>L91+L89</f>
        <v>1012</v>
      </c>
      <c r="M92" s="18">
        <f>M91+M89</f>
        <v>-251066</v>
      </c>
      <c r="O92" s="18">
        <f>O91+O89</f>
        <v>14620</v>
      </c>
      <c r="P92" s="18">
        <f>P91+P89</f>
        <v>27186</v>
      </c>
      <c r="Q92" s="22">
        <f>Q91+Q89</f>
        <v>28450.2</v>
      </c>
      <c r="R92" s="22">
        <f>R91+R89</f>
        <v>27607</v>
      </c>
      <c r="S92" s="22">
        <f>S91+S89</f>
        <v>97864.2</v>
      </c>
      <c r="T92" s="22"/>
      <c r="U92" s="18">
        <f>U91+U89</f>
        <v>8239</v>
      </c>
      <c r="V92" s="18">
        <f>V91+V89</f>
        <v>8536</v>
      </c>
      <c r="W92" s="22">
        <f>W91+W89</f>
        <v>11272</v>
      </c>
      <c r="X92" s="22">
        <f>X91+X89</f>
        <v>11119</v>
      </c>
      <c r="Y92" s="22">
        <f>Y91+Y89</f>
        <v>39166</v>
      </c>
      <c r="AA92" s="18">
        <f>AA91+AA89</f>
        <v>53115</v>
      </c>
      <c r="AB92" s="22">
        <f>AB91+AB89</f>
        <v>56206</v>
      </c>
      <c r="AC92" s="22">
        <f>AC91+AC89</f>
        <v>52188</v>
      </c>
      <c r="AD92" s="22">
        <f>AD91+AD89</f>
        <v>64350</v>
      </c>
      <c r="AE92" s="22">
        <f>AE91+AE89</f>
        <v>225577</v>
      </c>
      <c r="AG92" s="18">
        <f>AG91+AG89</f>
        <v>58119</v>
      </c>
      <c r="AH92" s="22">
        <f>AH91+AH89</f>
        <v>55467</v>
      </c>
      <c r="AI92" s="22" t="e">
        <f>AI91+AI89</f>
        <v>#REF!</v>
      </c>
      <c r="AJ92" s="22">
        <f>AJ91+AJ89</f>
        <v>63309</v>
      </c>
      <c r="AK92" s="22" t="e">
        <f>AK91+AK89</f>
        <v>#REF!</v>
      </c>
      <c r="AS92" s="23"/>
      <c r="AT92" s="22">
        <f>AT91+AT89</f>
        <v>66391</v>
      </c>
      <c r="AU92" s="22">
        <f>AU91+AU89</f>
        <v>0</v>
      </c>
      <c r="AV92" s="84" t="e">
        <f>AV91+AV89</f>
        <v>#REF!</v>
      </c>
    </row>
    <row r="93" spans="1:48">
      <c r="A93" s="122"/>
      <c r="B93" s="122"/>
      <c r="C93" s="12"/>
      <c r="D93" s="12"/>
      <c r="E93" s="12"/>
      <c r="F93" s="12"/>
      <c r="G93" s="12"/>
      <c r="I93" s="12"/>
      <c r="J93" s="12"/>
      <c r="K93" s="12"/>
      <c r="L93" s="12"/>
      <c r="M93" s="12"/>
      <c r="O93" s="12"/>
      <c r="P93" s="12"/>
      <c r="Q93" s="21"/>
      <c r="R93" s="21"/>
      <c r="S93" s="20"/>
      <c r="T93" s="20"/>
      <c r="U93" s="20"/>
      <c r="V93" s="20"/>
      <c r="W93" s="20"/>
      <c r="X93" s="20"/>
      <c r="Y93" s="20"/>
      <c r="AA93" s="20"/>
      <c r="AB93" s="20"/>
      <c r="AC93" s="20"/>
      <c r="AD93" s="20"/>
      <c r="AE93" s="20"/>
      <c r="AG93" s="20"/>
      <c r="AH93" s="20"/>
      <c r="AI93" s="20"/>
      <c r="AJ93" s="20"/>
      <c r="AS93" s="43"/>
      <c r="AT93" s="20"/>
      <c r="AU93" s="20"/>
      <c r="AV93" s="87"/>
    </row>
    <row r="94" spans="1:48">
      <c r="A94" s="122"/>
      <c r="B94" s="122" t="s">
        <v>77</v>
      </c>
      <c r="C94" s="21">
        <f>C92/C95</f>
        <v>-9.4601158229030442E-3</v>
      </c>
      <c r="D94" s="21">
        <f>D92/D95</f>
        <v>1.1242555051636523E-2</v>
      </c>
      <c r="E94" s="21">
        <f>E92/E95</f>
        <v>-4.3450513938110173E-4</v>
      </c>
      <c r="F94" s="21">
        <f>F92/F95</f>
        <v>9.7619920437728262E-3</v>
      </c>
      <c r="G94" s="21">
        <f>G92/G95</f>
        <v>1.8233909751355776E-2</v>
      </c>
      <c r="H94" s="20"/>
      <c r="I94" s="21">
        <f>I92/I95</f>
        <v>-6.9051207886910828E-3</v>
      </c>
      <c r="J94" s="21">
        <f>J92/J95</f>
        <v>3.580334164522022E-3</v>
      </c>
      <c r="K94" s="21">
        <f>K92/K95</f>
        <v>-1.5725527207270273</v>
      </c>
      <c r="L94" s="21">
        <f>L92/L95</f>
        <v>5.9422800270103639E-3</v>
      </c>
      <c r="M94" s="21">
        <f>M92/M95</f>
        <v>-1.5997170965439902</v>
      </c>
      <c r="O94" s="12">
        <f>O92/O95</f>
        <v>8.2765335929892894E-2</v>
      </c>
      <c r="P94" s="12">
        <f>P92/P95</f>
        <v>0.15242377689814868</v>
      </c>
      <c r="Q94" s="21">
        <f>Q92/Q95</f>
        <v>0.15844132699943753</v>
      </c>
      <c r="R94" s="21">
        <f>R92/R95</f>
        <v>0.15224560474709373</v>
      </c>
      <c r="S94" s="35">
        <f>S92/S95</f>
        <v>0.54529559257814675</v>
      </c>
      <c r="T94" s="35"/>
      <c r="U94" s="35">
        <f>U92/U95</f>
        <v>4.4492086035673589E-2</v>
      </c>
      <c r="V94" s="35">
        <f>V92/V95</f>
        <v>4.5541849844210169E-2</v>
      </c>
      <c r="W94" s="35">
        <f>W92/W95</f>
        <v>6.0353274400723897E-2</v>
      </c>
      <c r="X94" s="35">
        <f>X92/X95</f>
        <v>5.9563731424836883E-2</v>
      </c>
      <c r="Y94" s="35">
        <f>Y92/Y95</f>
        <v>0.20977028423911007</v>
      </c>
      <c r="AA94" s="35">
        <f>AA92/AA95</f>
        <v>0.28430197081776626</v>
      </c>
      <c r="AB94" s="35">
        <f>AB92/AB95</f>
        <v>0.29743345504577445</v>
      </c>
      <c r="AC94" s="35">
        <f>AC92/AC95</f>
        <v>0.27708137553159295</v>
      </c>
      <c r="AD94" s="35">
        <f>AD92/AD95</f>
        <v>0.34506056657497225</v>
      </c>
      <c r="AE94" s="35">
        <f>AE92/AE95</f>
        <v>1.2038349467931819</v>
      </c>
      <c r="AG94" s="35">
        <f>AG92/AG95</f>
        <v>0.3088429879425878</v>
      </c>
      <c r="AH94" s="35">
        <f>AH92/AH95</f>
        <v>0.29261537487602607</v>
      </c>
      <c r="AI94" s="35" t="e">
        <f>AI92/AI95</f>
        <v>#REF!</v>
      </c>
      <c r="AJ94" s="35">
        <f>AJ92/AJ95</f>
        <v>0.33564131247316048</v>
      </c>
      <c r="AK94" s="35" t="e">
        <f>AK92/AK95</f>
        <v>#REF!</v>
      </c>
      <c r="AT94" s="35">
        <f>AT92/AT95</f>
        <v>0.35125097215535439</v>
      </c>
      <c r="AU94" s="35" t="e">
        <f>AU92/AU95</f>
        <v>#DIV/0!</v>
      </c>
      <c r="AV94" s="93" t="e">
        <f>AV92/AV95</f>
        <v>#REF!</v>
      </c>
    </row>
    <row r="95" spans="1:48">
      <c r="A95" s="122"/>
      <c r="B95" s="122" t="s">
        <v>37</v>
      </c>
      <c r="C95" s="23">
        <v>133825</v>
      </c>
      <c r="D95" s="23">
        <v>146408</v>
      </c>
      <c r="E95" s="23">
        <v>147294</v>
      </c>
      <c r="F95" s="23">
        <v>147306</v>
      </c>
      <c r="G95" s="23">
        <v>146595</v>
      </c>
      <c r="H95" s="23"/>
      <c r="I95" s="23">
        <v>147282</v>
      </c>
      <c r="J95" s="23">
        <v>149986</v>
      </c>
      <c r="K95" s="23">
        <v>159994</v>
      </c>
      <c r="L95" s="23">
        <v>170305</v>
      </c>
      <c r="M95" s="23">
        <v>156944</v>
      </c>
      <c r="O95" s="23">
        <v>176644</v>
      </c>
      <c r="P95" s="23">
        <v>178358</v>
      </c>
      <c r="Q95" s="23">
        <v>179563</v>
      </c>
      <c r="R95" s="23">
        <v>181332</v>
      </c>
      <c r="S95" s="23">
        <v>179470</v>
      </c>
      <c r="T95" s="23"/>
      <c r="U95" s="23">
        <v>185179</v>
      </c>
      <c r="V95" s="23">
        <v>187432</v>
      </c>
      <c r="W95" s="23">
        <v>186767</v>
      </c>
      <c r="X95" s="23">
        <v>186674</v>
      </c>
      <c r="Y95" s="23">
        <v>186709</v>
      </c>
      <c r="AA95" s="23">
        <v>186826</v>
      </c>
      <c r="AB95" s="23">
        <v>188970</v>
      </c>
      <c r="AC95" s="23">
        <v>188349</v>
      </c>
      <c r="AD95" s="23">
        <v>186489</v>
      </c>
      <c r="AE95" s="23">
        <v>187382</v>
      </c>
      <c r="AG95" s="23">
        <f>AG77</f>
        <v>188183</v>
      </c>
      <c r="AH95" s="23">
        <f>AH77</f>
        <v>189556</v>
      </c>
      <c r="AI95" s="23">
        <f>AI77</f>
        <v>188273</v>
      </c>
      <c r="AJ95" s="23">
        <v>188621</v>
      </c>
      <c r="AK95" s="17">
        <v>188658</v>
      </c>
      <c r="AT95" s="23">
        <f>+AT77</f>
        <v>189013</v>
      </c>
      <c r="AU95" s="23">
        <f>+AU77</f>
        <v>0</v>
      </c>
      <c r="AV95" s="89">
        <f>+AV77</f>
        <v>190000</v>
      </c>
    </row>
    <row r="96" spans="1:48">
      <c r="A96" s="122"/>
      <c r="B96" s="122"/>
      <c r="AT96"/>
      <c r="AU96"/>
    </row>
    <row r="97" spans="1:48">
      <c r="A97" s="122"/>
      <c r="B97" s="122"/>
      <c r="AG97" s="36"/>
      <c r="AH97" s="36"/>
      <c r="AI97" s="36"/>
      <c r="AJ97" s="36"/>
      <c r="AT97" s="36"/>
      <c r="AU97" s="36"/>
    </row>
    <row r="98" spans="1:48">
      <c r="A98" s="122"/>
      <c r="B98" s="122" t="s">
        <v>75</v>
      </c>
      <c r="U98" s="22">
        <v>11701</v>
      </c>
      <c r="V98" s="22">
        <v>13437</v>
      </c>
      <c r="W98" s="22">
        <v>537</v>
      </c>
      <c r="X98" s="22">
        <v>703</v>
      </c>
      <c r="Y98" s="22">
        <v>26378</v>
      </c>
      <c r="AA98" s="22">
        <v>861</v>
      </c>
      <c r="AB98" s="22">
        <v>20735</v>
      </c>
      <c r="AC98" s="22">
        <v>22434</v>
      </c>
      <c r="AD98" s="22">
        <v>18336</v>
      </c>
      <c r="AE98" s="22">
        <v>62366</v>
      </c>
      <c r="AG98" s="22">
        <v>22851</v>
      </c>
      <c r="AH98" s="22">
        <v>20236</v>
      </c>
      <c r="AI98" s="22">
        <v>18563</v>
      </c>
      <c r="AJ98" s="22">
        <v>22553</v>
      </c>
      <c r="AK98" s="22">
        <v>84203</v>
      </c>
      <c r="AT98" s="29">
        <v>27800</v>
      </c>
      <c r="AU98" s="29"/>
      <c r="AV98" s="95">
        <v>23500</v>
      </c>
    </row>
    <row r="99" spans="1:48">
      <c r="U99" s="36">
        <f>U98/U46</f>
        <v>0.36937306648146978</v>
      </c>
      <c r="V99" s="36">
        <f>V98/V46</f>
        <v>0.37711543319019952</v>
      </c>
      <c r="W99" s="36">
        <f>W98/W46</f>
        <v>1.2501163981748767E-2</v>
      </c>
      <c r="X99" s="36">
        <f>X98/X46</f>
        <v>1.2133241284086986E-2</v>
      </c>
      <c r="Y99" s="36">
        <f>Y98/Y46</f>
        <v>0.15682054635712375</v>
      </c>
      <c r="AA99" s="36">
        <f>AA98/AA46</f>
        <v>1.4033086138049058E-2</v>
      </c>
      <c r="AB99" s="36">
        <f>AB98/AB46</f>
        <v>0.36902240652084928</v>
      </c>
      <c r="AC99" s="36">
        <f>AC98/AC46</f>
        <v>0.39414596436979515</v>
      </c>
      <c r="AD99" s="36">
        <f>AD98/AD46</f>
        <v>0.30522863848983739</v>
      </c>
      <c r="AE99" s="36">
        <f>AE98/AE46</f>
        <v>0.26591340311680561</v>
      </c>
      <c r="AG99" s="36">
        <f>AG98/AG46</f>
        <v>0.37012860798859698</v>
      </c>
      <c r="AH99" s="36">
        <f>AH98/AH46</f>
        <v>0.34870416322029224</v>
      </c>
      <c r="AI99" s="36" t="e">
        <f>AI98/AI46</f>
        <v>#REF!</v>
      </c>
      <c r="AJ99" s="36">
        <f>AJ98/AJ46</f>
        <v>0.3492852607288327</v>
      </c>
      <c r="AK99" s="36" t="e">
        <f>AK98/AK46</f>
        <v>#REF!</v>
      </c>
      <c r="AT99" s="36">
        <f>AT98/AT46</f>
        <v>0.40502935734370676</v>
      </c>
      <c r="AU99" s="36" t="e">
        <f>AU98/AU46</f>
        <v>#DIV/0!</v>
      </c>
      <c r="AV99" s="126" t="e">
        <f>AV98/AV46</f>
        <v>#REF!</v>
      </c>
    </row>
    <row r="103" spans="1:48">
      <c r="AI103">
        <f>25000000/35</f>
        <v>714285.71428571432</v>
      </c>
    </row>
  </sheetData>
  <customSheetViews>
    <customSheetView guid="{AED9D8D2-9EC8-44D4-BB97-5CCE0677B94B}" scale="85" fitToPage="1" hiddenColumns="1" state="hidden">
      <pane xSplit="18" ySplit="7" topLeftCell="AH8" activePane="bottomRight" state="frozen"/>
      <selection pane="bottomRight" activeCell="AW18" sqref="AW18"/>
      <pageMargins left="0.32" right="0.23" top="0.32" bottom="0.34" header="0.28000000000000003" footer="0.5"/>
      <pageSetup scale="51" orientation="landscape" r:id="rId1"/>
      <headerFooter alignWithMargins="0"/>
    </customSheetView>
    <customSheetView guid="{34E70CD2-0BD1-4D7B-8D7E-D37453914C37}" scale="85" fitToPage="1" hiddenColumns="1" state="hidden">
      <pane xSplit="2" ySplit="7" topLeftCell="AH8" activePane="bottomRight" state="frozen"/>
      <selection pane="bottomRight" activeCell="AW18" sqref="AW18"/>
      <pageMargins left="0.32" right="0.23" top="0.32" bottom="0.34" header="0.28000000000000003" footer="0.5"/>
      <pageSetup scale="51" orientation="landscape" r:id="rId2"/>
      <headerFooter alignWithMargins="0"/>
    </customSheetView>
    <customSheetView guid="{EEE1B813-1284-496C-9108-7B6EBF1B66DA}" scale="85" showPageBreaks="1" fitToPage="1" printArea="1" hiddenColumns="1" state="hidden">
      <pane xSplit="18" ySplit="7" topLeftCell="AH8" activePane="bottomRight" state="frozen"/>
      <selection pane="bottomRight" activeCell="AW18" sqref="AW18"/>
      <pageMargins left="0.32" right="0.23" top="0.32" bottom="0.34" header="0.28000000000000003" footer="0.5"/>
      <pageSetup scale="51" orientation="landscape" r:id="rId3"/>
      <headerFooter alignWithMargins="0"/>
    </customSheetView>
  </customSheetViews>
  <mergeCells count="9">
    <mergeCell ref="P4:R4"/>
    <mergeCell ref="C6:F6"/>
    <mergeCell ref="I6:L6"/>
    <mergeCell ref="O6:R6"/>
    <mergeCell ref="AG5:AI5"/>
    <mergeCell ref="AG6:AJ6"/>
    <mergeCell ref="AJ5:AK5"/>
    <mergeCell ref="U6:X6"/>
    <mergeCell ref="AA6:AD6"/>
  </mergeCells>
  <phoneticPr fontId="5" type="noConversion"/>
  <pageMargins left="0.32" right="0.23" top="0.32" bottom="0.34" header="0.28000000000000003" footer="0.5"/>
  <pageSetup scale="51" orientation="landscape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Public Metrics</vt:lpstr>
      <vt:lpstr>Public Metrics (old)</vt:lpstr>
      <vt:lpstr>'Public Metrics'!Print_Area</vt:lpstr>
      <vt:lpstr>'Public Metrics (old)'!Print_Area</vt:lpstr>
    </vt:vector>
  </TitlesOfParts>
  <Company>Akamai Technologies,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ssmith</dc:creator>
  <cp:lastModifiedBy>Faris, Noelle</cp:lastModifiedBy>
  <cp:lastPrinted>2013-10-23T15:51:00Z</cp:lastPrinted>
  <dcterms:created xsi:type="dcterms:W3CDTF">2006-03-21T16:29:17Z</dcterms:created>
  <dcterms:modified xsi:type="dcterms:W3CDTF">2013-10-23T15:51:08Z</dcterms:modified>
</cp:coreProperties>
</file>